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PLIANCE\12 - LABEL ISR\7 - DOCUMENTS ISR\11- Inventaire portefeuille\"/>
    </mc:Choice>
  </mc:AlternateContent>
  <xr:revisionPtr revIDLastSave="0" documentId="13_ncr:1_{4D613797-2FE0-4298-94AC-31C648BE5A87}" xr6:coauthVersionLast="47" xr6:coauthVersionMax="47" xr10:uidLastSave="{00000000-0000-0000-0000-000000000000}"/>
  <bookViews>
    <workbookView xWindow="-28920" yWindow="-1485" windowWidth="29040" windowHeight="15720" tabRatio="599" xr2:uid="{00000000-000D-0000-FFFF-FFFF00000000}"/>
  </bookViews>
  <sheets>
    <sheet name="Portefeuille au 31.12.2023" sheetId="8" r:id="rId1"/>
    <sheet name="BNP 1T VS V PAT 4T" sheetId="7" state="hidden" r:id="rId2"/>
  </sheets>
  <definedNames>
    <definedName name="_xlnm.Print_Area" localSheetId="1">'BNP 1T VS V PAT 4T'!$A$1:$I$81</definedName>
    <definedName name="_xlnm.Print_Area" localSheetId="0">'Portefeuille au 31.12.2023'!$B$1:$I$132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8" l="1"/>
  <c r="G19" i="8"/>
  <c r="H68" i="8" l="1"/>
  <c r="H55" i="8" l="1"/>
  <c r="H10" i="8"/>
  <c r="J21" i="7" l="1"/>
  <c r="J26" i="7" l="1"/>
  <c r="J42" i="7" l="1"/>
  <c r="J37" i="7"/>
  <c r="L37" i="7" s="1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8" i="7"/>
  <c r="L59" i="7"/>
  <c r="L60" i="7"/>
  <c r="L61" i="7"/>
  <c r="L62" i="7"/>
  <c r="L63" i="7"/>
  <c r="L64" i="7"/>
  <c r="L65" i="7"/>
  <c r="L66" i="7"/>
  <c r="L67" i="7"/>
  <c r="L68" i="7"/>
  <c r="J55" i="7" l="1"/>
  <c r="K56" i="7"/>
  <c r="K57" i="7"/>
  <c r="L57" i="7" s="1"/>
  <c r="K69" i="7" l="1"/>
  <c r="L56" i="7"/>
  <c r="L55" i="7"/>
  <c r="L69" i="7" s="1"/>
  <c r="J69" i="7"/>
  <c r="H69" i="7" l="1"/>
  <c r="I69" i="7"/>
</calcChain>
</file>

<file path=xl/sharedStrings.xml><?xml version="1.0" encoding="utf-8"?>
<sst xmlns="http://schemas.openxmlformats.org/spreadsheetml/2006/main" count="996" uniqueCount="353">
  <si>
    <t>Timing</t>
  </si>
  <si>
    <t>Date Acte</t>
  </si>
  <si>
    <t>Alpes-Maritimes</t>
  </si>
  <si>
    <t>Var</t>
  </si>
  <si>
    <t>Département</t>
  </si>
  <si>
    <t>Q2 2017</t>
  </si>
  <si>
    <t>Q3 2017</t>
  </si>
  <si>
    <t>Haute-Garonne</t>
  </si>
  <si>
    <t>Q4 2016</t>
  </si>
  <si>
    <t>Q1 2017</t>
  </si>
  <si>
    <t>Hérault</t>
  </si>
  <si>
    <t>Bas-Rhin</t>
  </si>
  <si>
    <t>Q4 2017</t>
  </si>
  <si>
    <t>Q1 2018</t>
  </si>
  <si>
    <t>Q2 2018</t>
  </si>
  <si>
    <t>Seine-Saint-Denis</t>
  </si>
  <si>
    <t>Q3 2018</t>
  </si>
  <si>
    <t>Hauts-de-Seine</t>
  </si>
  <si>
    <t>Q4 2018</t>
  </si>
  <si>
    <t>Q1 2019</t>
  </si>
  <si>
    <t>Haut-Rhin</t>
  </si>
  <si>
    <t>Total</t>
  </si>
  <si>
    <t>ISIN</t>
  </si>
  <si>
    <t>VPHA1P410001</t>
  </si>
  <si>
    <t>VPHA1P410002</t>
  </si>
  <si>
    <t>VPHA1P310003</t>
  </si>
  <si>
    <t>VPHA1C410004</t>
  </si>
  <si>
    <t>VPHA1C410005</t>
  </si>
  <si>
    <t>VPHA1P410006</t>
  </si>
  <si>
    <t>VPHA1P410007</t>
  </si>
  <si>
    <t>VPHA1P310008</t>
  </si>
  <si>
    <t>VPHA1P310009</t>
  </si>
  <si>
    <t>VPHA1P410010</t>
  </si>
  <si>
    <t>VPHA1P310011</t>
  </si>
  <si>
    <t>VPHA1P310012</t>
  </si>
  <si>
    <t>VPHA1P410013</t>
  </si>
  <si>
    <t>VPHA1P410014</t>
  </si>
  <si>
    <t>VPHA1P410015</t>
  </si>
  <si>
    <t>VPHA1P410016</t>
  </si>
  <si>
    <t>VPHA1P410017</t>
  </si>
  <si>
    <t>VPHA1P410018</t>
  </si>
  <si>
    <t>VPHA1P410019</t>
  </si>
  <si>
    <t>VPHA1C310021</t>
  </si>
  <si>
    <t>VPHA1C410022</t>
  </si>
  <si>
    <t>VPHA1P410023</t>
  </si>
  <si>
    <t>VPHA1P210024</t>
  </si>
  <si>
    <t>VPHA1P210025</t>
  </si>
  <si>
    <t>VPHA1P410026</t>
  </si>
  <si>
    <t>VPHA1C320027</t>
  </si>
  <si>
    <t>VPHA1P410028</t>
  </si>
  <si>
    <t>VPTB1P420020</t>
  </si>
  <si>
    <t>VPHA1C410029</t>
  </si>
  <si>
    <t>VPHA1P410030</t>
  </si>
  <si>
    <t>VPHA1P310031</t>
  </si>
  <si>
    <t>06800</t>
  </si>
  <si>
    <t>83000</t>
  </si>
  <si>
    <t>83400</t>
  </si>
  <si>
    <t>06110</t>
  </si>
  <si>
    <t>06300</t>
  </si>
  <si>
    <t>06220</t>
  </si>
  <si>
    <t>06600</t>
  </si>
  <si>
    <t>06210</t>
  </si>
  <si>
    <t>06160</t>
  </si>
  <si>
    <t>06700</t>
  </si>
  <si>
    <t>06000</t>
  </si>
  <si>
    <t>67500</t>
  </si>
  <si>
    <t>06500</t>
  </si>
  <si>
    <t>Rue</t>
  </si>
  <si>
    <t>4 chemin de PARADIS</t>
  </si>
  <si>
    <t>4/6 rue Gabrielle</t>
  </si>
  <si>
    <t>21 rue Pomme de Pin</t>
  </si>
  <si>
    <t>18 rue Général Bérenger</t>
  </si>
  <si>
    <t>11 rue Franklin</t>
  </si>
  <si>
    <t>485 rue de l'Olivette</t>
  </si>
  <si>
    <t>15 rue Louis Icard</t>
  </si>
  <si>
    <t>52 rue Maréchal Vauban</t>
  </si>
  <si>
    <t>12 rue Jean Bonnet</t>
  </si>
  <si>
    <t>14 bis rue Haute</t>
  </si>
  <si>
    <t>37 allée de Gand Selve</t>
  </si>
  <si>
    <t>43 av. du Neuhof</t>
  </si>
  <si>
    <t>11 rue Fenouillet</t>
  </si>
  <si>
    <t>510 route de Nice</t>
  </si>
  <si>
    <t>585 (ex 19) chemin des Collières</t>
  </si>
  <si>
    <t>15 mare aux Canards &amp;
 6 rue Etroite</t>
  </si>
  <si>
    <t>47 rue des Moutons</t>
  </si>
  <si>
    <t>2696 (ex 307) Corniche des Issambres</t>
  </si>
  <si>
    <t>39 rue Jeanne Terrats</t>
  </si>
  <si>
    <t>8 allée des Comtes</t>
  </si>
  <si>
    <t>16/18 rue Jacques Kablé</t>
  </si>
  <si>
    <t>15 avenue du Docteur Dautheville</t>
  </si>
  <si>
    <t>40 avenue Victor Hugo</t>
  </si>
  <si>
    <t>26 rue Cugnet</t>
  </si>
  <si>
    <t>5153 route de Saint Jeannet</t>
  </si>
  <si>
    <t>6 rue de France (SARL BERTOLO)</t>
  </si>
  <si>
    <t>11 Mare aux Canards</t>
  </si>
  <si>
    <t>71 avenue de Sospel</t>
  </si>
  <si>
    <t>18 A avenue de Bâle</t>
  </si>
  <si>
    <t>11 rue Jean André</t>
  </si>
  <si>
    <t>Ville</t>
  </si>
  <si>
    <t>Code postal</t>
  </si>
  <si>
    <t>CAGNES-SUR-MER</t>
  </si>
  <si>
    <t>TOULON</t>
  </si>
  <si>
    <t>HYERES</t>
  </si>
  <si>
    <t>SAINT-BRES</t>
  </si>
  <si>
    <t>LE CANNET</t>
  </si>
  <si>
    <t>NICE</t>
  </si>
  <si>
    <t>VALLAURIS</t>
  </si>
  <si>
    <t>TOULOUSE</t>
  </si>
  <si>
    <t>STRASBOURG</t>
  </si>
  <si>
    <t>ANTIBES</t>
  </si>
  <si>
    <t>CAVALAIRE</t>
  </si>
  <si>
    <t>HAGUENEAU</t>
  </si>
  <si>
    <t>ROQUEBRUNE-SUR-ARGENS</t>
  </si>
  <si>
    <t>MANDELIEU-LA-NAPOULE</t>
  </si>
  <si>
    <t>BRUMATH</t>
  </si>
  <si>
    <t>JUANS-LES-PINS</t>
  </si>
  <si>
    <t>LES PAVILLONS-SOUS-BOIS</t>
  </si>
  <si>
    <t>COLOMBES</t>
  </si>
  <si>
    <t>SAINT-LAURENT-DU-VAR</t>
  </si>
  <si>
    <t>HAGUENAU</t>
  </si>
  <si>
    <t>MENTON</t>
  </si>
  <si>
    <t>SAINT-LOUIS</t>
  </si>
  <si>
    <t>Q2 2019</t>
  </si>
  <si>
    <t>VPHA1P200032</t>
  </si>
  <si>
    <t>22 rue Cugnet</t>
  </si>
  <si>
    <t>LYON</t>
  </si>
  <si>
    <t>102 rue Laurent Gandolphe</t>
  </si>
  <si>
    <t>5 rue du Bocage</t>
  </si>
  <si>
    <t>VPHA1P410033</t>
  </si>
  <si>
    <t>VPHA1P310034</t>
  </si>
  <si>
    <t>Rhône</t>
  </si>
  <si>
    <t>Q3 2019</t>
  </si>
  <si>
    <t>5 rue Raymond Poincaré</t>
  </si>
  <si>
    <t>331 rue Paul Bert</t>
  </si>
  <si>
    <t>19 rue Arson + 72 avenue des Arènes de Cimiez</t>
  </si>
  <si>
    <t>06300 / 06000</t>
  </si>
  <si>
    <t>VPHA1P410035</t>
  </si>
  <si>
    <t>VPHA1P310036</t>
  </si>
  <si>
    <t>VPHA1C310037</t>
  </si>
  <si>
    <t>Q4 2019</t>
  </si>
  <si>
    <t>HUNINGUE</t>
  </si>
  <si>
    <t>7 rue Abbatucci</t>
  </si>
  <si>
    <t>VPHA1P410038</t>
  </si>
  <si>
    <t>Q1 2020</t>
  </si>
  <si>
    <t>COLMAR</t>
  </si>
  <si>
    <t>METZ</t>
  </si>
  <si>
    <t>39 avenue de Strasbourg</t>
  </si>
  <si>
    <t>23 rue Adolphe Hirn</t>
  </si>
  <si>
    <t>VPHA1P310039</t>
  </si>
  <si>
    <t>Moselle</t>
  </si>
  <si>
    <t>VPHA1P310040</t>
  </si>
  <si>
    <t>Q2 2020</t>
  </si>
  <si>
    <t>VPHA1C410041</t>
  </si>
  <si>
    <t>FREJUS</t>
  </si>
  <si>
    <t>258 rue Georges Vigneron</t>
  </si>
  <si>
    <t>CANNES</t>
  </si>
  <si>
    <t>73-79 boulevard du Périer</t>
  </si>
  <si>
    <t>VPHA1P410042</t>
  </si>
  <si>
    <t>06400</t>
  </si>
  <si>
    <t>9 rue Chabrier</t>
  </si>
  <si>
    <t>VPHA1C410043</t>
  </si>
  <si>
    <t>Q3 2020</t>
  </si>
  <si>
    <t>7 rue Neuve</t>
  </si>
  <si>
    <t>18 rue Saint Honoré</t>
  </si>
  <si>
    <t>VPHA1P310044</t>
  </si>
  <si>
    <t>VPHA1P310045</t>
  </si>
  <si>
    <t>6 place des Cigalusa</t>
  </si>
  <si>
    <t>VPHA1C410046</t>
  </si>
  <si>
    <t>VPHA1C310047</t>
  </si>
  <si>
    <t>5-5bis avenue de Nice</t>
  </si>
  <si>
    <t>Q4 2020</t>
  </si>
  <si>
    <t>VPHA1C310048</t>
  </si>
  <si>
    <t>8 boulevard Carnot</t>
  </si>
  <si>
    <t>Q1 2021</t>
  </si>
  <si>
    <t>VAULX-EN-VELIN</t>
  </si>
  <si>
    <t>VPHA1C410049</t>
  </si>
  <si>
    <t>22 avenue Paul Marcellin</t>
  </si>
  <si>
    <t>Q2 2021</t>
  </si>
  <si>
    <t>VPHA1C410050</t>
  </si>
  <si>
    <t>VPHA1P310051</t>
  </si>
  <si>
    <t>VPHA1P310052</t>
  </si>
  <si>
    <t>VPHA1C410053</t>
  </si>
  <si>
    <t>VPHA1C210054</t>
  </si>
  <si>
    <t>25 chemin du Clos</t>
  </si>
  <si>
    <t>4 avenue Clément Ader</t>
  </si>
  <si>
    <t>3 rue Roger Martin du Gard</t>
  </si>
  <si>
    <t>65 Val de Gorbio</t>
  </si>
  <si>
    <t>06530</t>
  </si>
  <si>
    <t>06100</t>
  </si>
  <si>
    <t>PEYMEINADE</t>
  </si>
  <si>
    <t>Observations</t>
  </si>
  <si>
    <t>Q3 2021</t>
  </si>
  <si>
    <t>CHOISY LE ROI</t>
  </si>
  <si>
    <t>BORDEAUX</t>
  </si>
  <si>
    <t>26 rue Sanche de Pomiers</t>
  </si>
  <si>
    <t>BLOTZHEIM</t>
  </si>
  <si>
    <t>32 rue Jean Moulin</t>
  </si>
  <si>
    <t>VPHA1P410055</t>
  </si>
  <si>
    <t>VPHA1P310056</t>
  </si>
  <si>
    <t>13 boulevard des Alliés</t>
  </si>
  <si>
    <t>Gironde</t>
  </si>
  <si>
    <t>Val-de-Marne</t>
  </si>
  <si>
    <t>Q4 2021</t>
  </si>
  <si>
    <t>VPHA1P310057</t>
  </si>
  <si>
    <t>63 cours de la Marne</t>
  </si>
  <si>
    <t>VPHA1P410058</t>
  </si>
  <si>
    <t>LE TAILLAN MEDOC</t>
  </si>
  <si>
    <t>37 avenue de la Boëtie</t>
  </si>
  <si>
    <t>VPHA1P210059</t>
  </si>
  <si>
    <t>SAINT MAUR DES FOSSES</t>
  </si>
  <si>
    <t>80 avenue de Bonneuil</t>
  </si>
  <si>
    <t>VPHA1C410060</t>
  </si>
  <si>
    <t>53 boulevard Wilson</t>
  </si>
  <si>
    <t>VPHA1P210061</t>
  </si>
  <si>
    <t>BAGNOLET</t>
  </si>
  <si>
    <t>VPHA1P210062</t>
  </si>
  <si>
    <t>VPHA1P210063</t>
  </si>
  <si>
    <t>VPHA1P310064</t>
  </si>
  <si>
    <t>VPHA1P310065</t>
  </si>
  <si>
    <t>VANVES</t>
  </si>
  <si>
    <t>ROMAINVILLE</t>
  </si>
  <si>
    <t>VANDOEUVRE-LES-NANCY</t>
  </si>
  <si>
    <t>20 rue Marie-Anne Colombier</t>
  </si>
  <si>
    <t>3 Bis rue Falret</t>
  </si>
  <si>
    <t>147 rue de la Pensée</t>
  </si>
  <si>
    <t>32B Rue Pierre et Marie Curie</t>
  </si>
  <si>
    <t>7 rue Bergeret</t>
  </si>
  <si>
    <t>93170</t>
  </si>
  <si>
    <t>92170</t>
  </si>
  <si>
    <t>93230</t>
  </si>
  <si>
    <t>54500</t>
  </si>
  <si>
    <t>33000</t>
  </si>
  <si>
    <t>Meurthe-et-Moselle</t>
  </si>
  <si>
    <t>VPHA1C310067</t>
  </si>
  <si>
    <t>5-7 rue de l'Abbé Salvetti</t>
  </si>
  <si>
    <t>115 promenade des Anglais</t>
  </si>
  <si>
    <t>06200</t>
  </si>
  <si>
    <t>VPHA1C310066</t>
  </si>
  <si>
    <t>VPHA1P210068</t>
  </si>
  <si>
    <t>MONTREUIL</t>
  </si>
  <si>
    <t>35 rue Saint Victor</t>
  </si>
  <si>
    <t>Situation au 31/03/2022</t>
  </si>
  <si>
    <t>Méthode par comparaison BNP</t>
  </si>
  <si>
    <t>Note interne</t>
  </si>
  <si>
    <t>Aligné BNP</t>
  </si>
  <si>
    <t>Méthode par capitalisation BNP</t>
  </si>
  <si>
    <t>Méthode par comparaison BNP + Vente</t>
  </si>
  <si>
    <t>Ventes / travaux</t>
  </si>
  <si>
    <t>Aligné BNP + vente</t>
  </si>
  <si>
    <t>Aligné BNP + terrain BNP</t>
  </si>
  <si>
    <t>Méthode par comparaison BNP + terrain BNP</t>
  </si>
  <si>
    <t>Note interne + terrain</t>
  </si>
  <si>
    <t>Méthode par comparaison BNP + terrain BNP (245.000 €)</t>
  </si>
  <si>
    <t>Note interne + vente</t>
  </si>
  <si>
    <t>Méthode par capitalisation BNP + vente</t>
  </si>
  <si>
    <t>Méthode par comparaison BNP + vente</t>
  </si>
  <si>
    <t>Valeur VL 4T21
V PAT</t>
  </si>
  <si>
    <t>Valeur 1T22
BNP</t>
  </si>
  <si>
    <t>Valeur VL 1T22
 V PAT</t>
  </si>
  <si>
    <t>Ecart VL 1T22 - 4T21</t>
  </si>
  <si>
    <t>CORE</t>
  </si>
  <si>
    <t>VILLEJUIF</t>
  </si>
  <si>
    <t>AJACCIO</t>
  </si>
  <si>
    <t>VITRY SUR SEINE</t>
  </si>
  <si>
    <t>LIVRY GARGAN</t>
  </si>
  <si>
    <t>VILLEMOMBLE</t>
  </si>
  <si>
    <t>57 rue Verrolot</t>
  </si>
  <si>
    <t>2 rue des Trois Marie</t>
  </si>
  <si>
    <t>6bis avenue de Verdun</t>
  </si>
  <si>
    <t>119 rue Gabriel Péri</t>
  </si>
  <si>
    <t>2/4 avenue Anatole France</t>
  </si>
  <si>
    <t>6 rue de la Grenouillère</t>
  </si>
  <si>
    <t>25 avenue Marie</t>
  </si>
  <si>
    <t>VPHA1P210075</t>
  </si>
  <si>
    <t>VPHA1P310074</t>
  </si>
  <si>
    <t>VPHA1P210073</t>
  </si>
  <si>
    <t>VPHA1P210072</t>
  </si>
  <si>
    <t>VPHA1C310071</t>
  </si>
  <si>
    <t>VPHA1P310070</t>
  </si>
  <si>
    <t>Corse-du-sud</t>
  </si>
  <si>
    <t>VPHA1P210069</t>
  </si>
  <si>
    <t>168 rue Challemel Lacour</t>
  </si>
  <si>
    <t>34 boulevard Sadi Carnot</t>
  </si>
  <si>
    <t>20 quai Lunel</t>
  </si>
  <si>
    <t>16 rue Hippolyte Flandrin</t>
  </si>
  <si>
    <t>28 avenue des Abbesses</t>
  </si>
  <si>
    <t>1 avenue du Stand</t>
  </si>
  <si>
    <t>18ter avenue Anatole France</t>
  </si>
  <si>
    <t>40 rue Maréchal Oudinot</t>
  </si>
  <si>
    <t>CHELLES</t>
  </si>
  <si>
    <t>ANNECY</t>
  </si>
  <si>
    <t>NANCY</t>
  </si>
  <si>
    <t>VPHA1P310077</t>
  </si>
  <si>
    <t>VPHA1C310078</t>
  </si>
  <si>
    <t>VPHA1P210080</t>
  </si>
  <si>
    <t>VPHA1P310081</t>
  </si>
  <si>
    <t>VPHA1P210082</t>
  </si>
  <si>
    <t>VPHA1P310083</t>
  </si>
  <si>
    <t>VPHA1P310079</t>
  </si>
  <si>
    <t>VPHA1P310076</t>
  </si>
  <si>
    <t>Seine-et-Marne</t>
  </si>
  <si>
    <t>Haute-Savoie</t>
  </si>
  <si>
    <t>VILLEURBANNE</t>
  </si>
  <si>
    <t>AIX LES BAINS</t>
  </si>
  <si>
    <t>12 boulevard Monplaisir</t>
  </si>
  <si>
    <t>27 rue Saint Joseph</t>
  </si>
  <si>
    <t>38 rue Jules Valles</t>
  </si>
  <si>
    <t>3 rue Guy de Maupassant</t>
  </si>
  <si>
    <t>16 avenue d'Annecy</t>
  </si>
  <si>
    <t>VPHA1P210095</t>
  </si>
  <si>
    <t>VPHA1C310094</t>
  </si>
  <si>
    <t>VPHA1P310092</t>
  </si>
  <si>
    <t>VPHA1P310089</t>
  </si>
  <si>
    <t>VPHA1P310090</t>
  </si>
  <si>
    <t>VPHA1P310091</t>
  </si>
  <si>
    <t>VPHA1P310093</t>
  </si>
  <si>
    <t>20-22 Rue de la Thibaudière</t>
  </si>
  <si>
    <t>14 Gde Rue de la Guillotière</t>
  </si>
  <si>
    <t>173 Rue Paul Santy</t>
  </si>
  <si>
    <t>12 Rue de l'Abbé Gridel</t>
  </si>
  <si>
    <t>21 Bis Rue des Fontanières</t>
  </si>
  <si>
    <t>94-96 Rue des Sorins</t>
  </si>
  <si>
    <t>19 Cours d'Alsace Lorraine</t>
  </si>
  <si>
    <t>VPHA1C310084</t>
  </si>
  <si>
    <t>VPHA1P310085</t>
  </si>
  <si>
    <t>VPHA1P310086</t>
  </si>
  <si>
    <t>VPHA1C410087</t>
  </si>
  <si>
    <t>VPHA1P410088</t>
  </si>
  <si>
    <t>VPHA1P210096</t>
  </si>
  <si>
    <t>VPHA1C210098</t>
  </si>
  <si>
    <t>VPHA1P310097</t>
  </si>
  <si>
    <t>MONTMORENCY</t>
  </si>
  <si>
    <t>ROISSY-EN-FRANCE</t>
  </si>
  <si>
    <t>100 rue du 1er mars 1943</t>
  </si>
  <si>
    <t>18 rue des Carrières</t>
  </si>
  <si>
    <t>5 bis rue Jean Moulin</t>
  </si>
  <si>
    <t>Val d'Oise</t>
  </si>
  <si>
    <t>PUTEAUX</t>
  </si>
  <si>
    <t>CHARBONNIÈRES-LES-BAINS</t>
  </si>
  <si>
    <t>161 rue de la République</t>
  </si>
  <si>
    <t>54 route de Paris</t>
  </si>
  <si>
    <t>VPHA1C210099</t>
  </si>
  <si>
    <t>VPHA1P410100</t>
  </si>
  <si>
    <t>Surfaces</t>
  </si>
  <si>
    <t>4 chemin de Paradis</t>
  </si>
  <si>
    <t>SAINT-MAUR-DES-FOSSÉS</t>
  </si>
  <si>
    <t>VANDOEUVRE-LÈS-NANCY</t>
  </si>
  <si>
    <t>Valorisation</t>
  </si>
  <si>
    <t>Classe d'actif</t>
  </si>
  <si>
    <t>Immobilier</t>
  </si>
  <si>
    <t>V FUND IMMO I - Inventaire du portefeuille au 31/12/2023</t>
  </si>
  <si>
    <t>72 avenue des Arènes de Cimiez</t>
  </si>
  <si>
    <t>19 rue 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</si>
</sst>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\ [$€-40C]_-;\-* #,##0.0\ [$€-40C]_-;_-* &quot;-&quot;??\ [$€-40C]_-;_-@_-"/>
    <numFmt numFmtId="165" formatCode="0.0%"/>
    <numFmt numFmtId="167" formatCode="_-* #,##0.0\ [$€-40C]_-;\-* #,##0.0\ [$€-40C]_-;_-* &quot;-&quot;?\ [$€-40C]_-;_-@_-"/>
    <numFmt numFmtId="168" formatCode="_-* #,##0.00\ _€_-;\-* #,##0.00\ _€_-;_-* &quot;-&quot;??\ _€_-;_-@_-"/>
    <numFmt numFmtId="169" formatCode="0.00\ &quot;m²&quot;"/>
    <numFmt numFmtId="170" formatCode="_-* #,##0\ [$€-40C]_-;\-* #,##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0" xfId="0" applyFont="1" applyBorder="1"/>
    <xf numFmtId="14" fontId="3" fillId="0" borderId="10" xfId="0" applyNumberFormat="1" applyFont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7" xfId="1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14" fontId="3" fillId="0" borderId="0" xfId="0" applyNumberFormat="1" applyFont="1" applyAlignment="1">
      <alignment horizontal="center"/>
    </xf>
    <xf numFmtId="0" fontId="2" fillId="0" borderId="5" xfId="0" applyFont="1" applyBorder="1"/>
    <xf numFmtId="0" fontId="3" fillId="0" borderId="5" xfId="0" applyFont="1" applyBorder="1"/>
    <xf numFmtId="0" fontId="2" fillId="0" borderId="0" xfId="0" quotePrefix="1" applyFont="1" applyAlignment="1">
      <alignment horizontal="center"/>
    </xf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7" fillId="0" borderId="0" xfId="1" applyFont="1" applyFill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2" fillId="4" borderId="7" xfId="1" applyNumberFormat="1" applyFont="1" applyFill="1" applyBorder="1" applyAlignment="1">
      <alignment horizontal="center"/>
    </xf>
    <xf numFmtId="167" fontId="0" fillId="0" borderId="0" xfId="0" applyNumberFormat="1"/>
    <xf numFmtId="164" fontId="2" fillId="0" borderId="9" xfId="1" applyNumberFormat="1" applyFont="1" applyFill="1" applyBorder="1" applyAlignment="1">
      <alignment horizontal="center"/>
    </xf>
    <xf numFmtId="9" fontId="7" fillId="5" borderId="0" xfId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3" borderId="7" xfId="1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9" fontId="7" fillId="3" borderId="0" xfId="1" applyFont="1" applyFill="1" applyAlignment="1">
      <alignment horizontal="center"/>
    </xf>
    <xf numFmtId="164" fontId="0" fillId="0" borderId="0" xfId="0" applyNumberFormat="1"/>
    <xf numFmtId="0" fontId="0" fillId="3" borderId="0" xfId="0" applyFill="1"/>
    <xf numFmtId="14" fontId="4" fillId="6" borderId="3" xfId="0" applyNumberFormat="1" applyFont="1" applyFill="1" applyBorder="1"/>
    <xf numFmtId="0" fontId="4" fillId="6" borderId="3" xfId="0" applyFont="1" applyFill="1" applyBorder="1"/>
    <xf numFmtId="164" fontId="0" fillId="3" borderId="0" xfId="0" applyNumberFormat="1" applyFill="1"/>
    <xf numFmtId="9" fontId="0" fillId="3" borderId="0" xfId="1" applyFont="1" applyFill="1"/>
    <xf numFmtId="165" fontId="0" fillId="3" borderId="0" xfId="1" applyNumberFormat="1" applyFont="1" applyFill="1"/>
    <xf numFmtId="165" fontId="0" fillId="3" borderId="0" xfId="0" applyNumberFormat="1" applyFill="1"/>
    <xf numFmtId="0" fontId="0" fillId="3" borderId="0" xfId="0" applyFill="1" applyAlignment="1">
      <alignment vertical="center"/>
    </xf>
    <xf numFmtId="0" fontId="6" fillId="3" borderId="0" xfId="0" applyFont="1" applyFill="1"/>
    <xf numFmtId="0" fontId="2" fillId="3" borderId="0" xfId="0" applyFont="1" applyFill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6" borderId="4" xfId="0" applyFont="1" applyFill="1" applyBorder="1"/>
    <xf numFmtId="0" fontId="9" fillId="6" borderId="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Font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170" fontId="5" fillId="0" borderId="11" xfId="1" applyNumberFormat="1" applyFont="1" applyFill="1" applyBorder="1" applyAlignment="1">
      <alignment horizontal="center"/>
    </xf>
    <xf numFmtId="169" fontId="1" fillId="0" borderId="11" xfId="1" applyNumberFormat="1" applyFont="1" applyFill="1" applyBorder="1"/>
    <xf numFmtId="0" fontId="0" fillId="0" borderId="16" xfId="0" applyFont="1" applyBorder="1" applyAlignment="1">
      <alignment horizontal="center"/>
    </xf>
    <xf numFmtId="170" fontId="1" fillId="0" borderId="11" xfId="1" applyNumberFormat="1" applyFont="1" applyFill="1" applyBorder="1" applyAlignment="1">
      <alignment horizontal="center"/>
    </xf>
    <xf numFmtId="0" fontId="5" fillId="0" borderId="15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169" fontId="1" fillId="0" borderId="16" xfId="1" applyNumberFormat="1" applyFont="1" applyFill="1" applyBorder="1" applyAlignment="1">
      <alignment horizontal="center"/>
    </xf>
    <xf numFmtId="0" fontId="0" fillId="0" borderId="11" xfId="0" quotePrefix="1" applyFont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18" xfId="0" quotePrefix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70" fontId="1" fillId="0" borderId="18" xfId="1" applyNumberFormat="1" applyFont="1" applyFill="1" applyBorder="1" applyAlignment="1">
      <alignment horizontal="center"/>
    </xf>
    <xf numFmtId="169" fontId="1" fillId="0" borderId="18" xfId="1" applyNumberFormat="1" applyFont="1" applyFill="1" applyBorder="1"/>
    <xf numFmtId="169" fontId="1" fillId="0" borderId="19" xfId="1" applyNumberFormat="1" applyFont="1" applyFill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0" fillId="0" borderId="11" xfId="0" quotePrefix="1" applyFont="1" applyFill="1" applyBorder="1" applyAlignment="1">
      <alignment horizontal="center"/>
    </xf>
    <xf numFmtId="170" fontId="0" fillId="0" borderId="11" xfId="1" applyNumberFormat="1" applyFont="1" applyFill="1" applyBorder="1" applyAlignment="1">
      <alignment horizontal="center"/>
    </xf>
  </cellXfs>
  <cellStyles count="12">
    <cellStyle name="Milliers 2" xfId="5" xr:uid="{A9BEBAC6-1B94-4EF2-AE32-B1E5EE5A24C1}"/>
    <cellStyle name="Milliers 3" xfId="4" xr:uid="{5B6095B8-2AD8-4066-9C2F-9B9171CC9D29}"/>
    <cellStyle name="Milliers 4" xfId="2" xr:uid="{106F3B9E-89B0-4EAE-B4AD-F0CC4CC17EE0}"/>
    <cellStyle name="Milliers 5" xfId="8" xr:uid="{5A641B89-3E25-4F81-8054-76026A0CED41}"/>
    <cellStyle name="Monétaire 2" xfId="6" xr:uid="{21A33A1E-A241-4B10-8DD8-D758A2A710FD}"/>
    <cellStyle name="Monétaire 2 2" xfId="10" xr:uid="{37BEA057-51EC-4F46-997C-263A2B4C31B5}"/>
    <cellStyle name="Monétaire 3" xfId="7" xr:uid="{9A60617C-A5A4-4346-B5FB-7EA473A4E8DF}"/>
    <cellStyle name="Monétaire 3 2" xfId="11" xr:uid="{9FCBF10A-D210-4507-8FD4-EAA828A5FC04}"/>
    <cellStyle name="Monétaire 4" xfId="3" xr:uid="{6C92E738-F329-4281-8EDD-B87CBDA98340}"/>
    <cellStyle name="Monétaire 5" xfId="9" xr:uid="{4B605DB1-02BF-47BB-9901-4F288A5EA8B0}"/>
    <cellStyle name="Normal" xfId="0" builtinId="0"/>
    <cellStyle name="Pourcentage" xfId="1" builtinId="5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0.00\ &quot;m²&quot;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_-* #,##0\ [$€-40C]_-;\-* #,##0\ [$€-40C]_-;_-* &quot;-&quot;??\ [$€-40C]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_-* #,##0\ [$€-40C]_-;\-* #,##0\ [$€-40C]_-;_-* &quot;-&quot;??\ [$€-40C]_-;_-@_-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\ [$€-40C]_-;\-* #,##0.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left style="medium">
          <color rgb="FF000000"/>
        </left>
        <right style="medium">
          <color rgb="FF0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Style de tableau 1" pivot="0" count="0" xr9:uid="{04CEFAF0-C633-445B-8460-3607BC66D08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E1E142-6DC2-4F1A-935D-CD2C936E7EE6}" name="Tableau13" displayName="Tableau13" ref="B3:I101" totalsRowShown="0" headerRowDxfId="9" dataDxfId="0" headerRowBorderDxfId="11" tableBorderDxfId="12" totalsRowBorderDxfId="10" dataCellStyle="Pourcentage">
  <tableColumns count="8">
    <tableColumn id="26" xr3:uid="{CFFD4127-1AA2-46FD-8095-729E087C8332}" name="ISIN" dataDxfId="8" totalsRowDxfId="20"/>
    <tableColumn id="3" xr3:uid="{A679D790-14A0-4756-A8B2-8DEF43D82437}" name="Ville" dataDxfId="7" totalsRowDxfId="19"/>
    <tableColumn id="28" xr3:uid="{D0DE229D-7EF3-46A5-9C9A-EE80DFA32585}" name="Rue" dataDxfId="6" totalsRowDxfId="18"/>
    <tableColumn id="27" xr3:uid="{36134C87-DF1E-405D-B18C-FABAB2E7C6FD}" name="Code postal" dataDxfId="5" totalsRowDxfId="17"/>
    <tableColumn id="4" xr3:uid="{AA3C3176-ECBF-45E3-8E7A-CCB30556343D}" name="Département" dataDxfId="4" totalsRowDxfId="16"/>
    <tableColumn id="5" xr3:uid="{BCEBDD3B-BC7D-4897-AC92-92E383E6720F}" name="Valorisation" dataDxfId="3" totalsRowDxfId="15" dataCellStyle="Pourcentage"/>
    <tableColumn id="17" xr3:uid="{CA180530-4AC6-4948-B60A-1919AAF5CC2D}" name="Surfaces" dataDxfId="2" totalsRowDxfId="14" dataCellStyle="Pourcentage"/>
    <tableColumn id="1" xr3:uid="{B856FD8F-48C3-41CF-8678-2BB987D4B28A}" name="Classe d'actif" dataDxfId="1" totalsRowDxfId="13" dataCellStyle="Pourcen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8E250F-7BCC-4196-BAC7-893BAB82C40D}" name="Tableau14" displayName="Tableau14" ref="A3:M69" totalsRowCount="1" headerRowDxfId="48" dataDxfId="47" tableBorderDxfId="46" dataCellStyle="Pourcentage">
  <autoFilter ref="A3:M68" xr:uid="{098D1395-37EC-49F2-B65A-8F091D66DBF1}"/>
  <tableColumns count="13">
    <tableColumn id="1" xr3:uid="{F3DAE20B-4429-4D2E-84F3-B6A4E8A0771D}" name="Timing" totalsRowLabel="Total" dataDxfId="45" totalsRowDxfId="44"/>
    <tableColumn id="26" xr3:uid="{F4803F18-4161-45DA-A630-1928420BA97E}" name="ISIN" dataDxfId="43" totalsRowDxfId="42"/>
    <tableColumn id="2" xr3:uid="{8A33CC1C-74E6-417F-B407-BB69EC80A11F}" name="Date Acte" dataDxfId="41" totalsRowDxfId="40"/>
    <tableColumn id="3" xr3:uid="{1CB2FD82-D350-4530-93C1-6488C68402F5}" name="Ville" dataDxfId="39" totalsRowDxfId="38"/>
    <tableColumn id="28" xr3:uid="{13448205-A764-4DE8-A6D0-EEFAA9479B72}" name="Rue" dataDxfId="37" totalsRowDxfId="36"/>
    <tableColumn id="27" xr3:uid="{2800A78C-0BCC-4AF5-85F1-E93185B726C4}" name="Code postal" dataDxfId="35" totalsRowDxfId="34"/>
    <tableColumn id="4" xr3:uid="{8D413DEC-A0E7-42D6-959D-62D05C0D90B2}" name="Département" dataDxfId="33" totalsRowDxfId="32"/>
    <tableColumn id="5" xr3:uid="{2686C7ED-D737-4B17-AC96-30D504893DA8}" name="Valeur VL 4T21_x000a_V PAT" totalsRowFunction="sum" dataDxfId="31" totalsRowDxfId="30" dataCellStyle="Pourcentage"/>
    <tableColumn id="7" xr3:uid="{AEDD916A-0E7E-4D11-91DE-31790C1A4E0A}" name="Valeur 1T22_x000a_BNP" totalsRowFunction="sum" dataDxfId="29" totalsRowDxfId="28" dataCellStyle="Pourcentage"/>
    <tableColumn id="8" xr3:uid="{D0AA9F81-5D4F-4D7B-88A8-2ED1B0081395}" name="Valeur VL 1T22_x000a_ V PAT" totalsRowFunction="sum" dataDxfId="27" totalsRowDxfId="26" dataCellStyle="Pourcentage"/>
    <tableColumn id="9" xr3:uid="{751ED839-6E81-48C3-A0DD-93ED32FDE32A}" name="Ventes / travaux" totalsRowFunction="sum" dataDxfId="25" totalsRowDxfId="24" dataCellStyle="Pourcentage"/>
    <tableColumn id="10" xr3:uid="{FFD85AFF-4198-4CFA-8320-E09E3251E929}" name="Ecart VL 1T22 - 4T21" totalsRowFunction="sum" dataDxfId="23" totalsRowDxfId="22" dataCellStyle="Pourcentage">
      <calculatedColumnFormula>Tableau14[[#This Row],[Valeur VL 1T22
 V PAT]]-Tableau14[[#This Row],[Valeur VL 4T21
V PAT]]+Tableau14[[#This Row],[Ventes / travaux]]</calculatedColumnFormula>
    </tableColumn>
    <tableColumn id="6" xr3:uid="{0B3E9F7C-9F6D-48B0-A401-A3716EED0170}" name="Observations" dataDxfId="21" dataCellStyle="Pourcent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981C-25CD-4863-997B-C5EF9121BA73}">
  <sheetPr>
    <pageSetUpPr fitToPage="1"/>
  </sheetPr>
  <dimension ref="B1:R159"/>
  <sheetViews>
    <sheetView showGridLines="0" tabSelected="1" zoomScale="90" zoomScaleNormal="90" workbookViewId="0">
      <pane ySplit="3" topLeftCell="A4" activePane="bottomLeft" state="frozen"/>
      <selection pane="bottomLeft" activeCell="C15" sqref="C15"/>
    </sheetView>
  </sheetViews>
  <sheetFormatPr baseColWidth="10" defaultColWidth="11.42578125" defaultRowHeight="15" x14ac:dyDescent="0.25"/>
  <cols>
    <col min="1" max="1" width="3.42578125" customWidth="1"/>
    <col min="2" max="2" width="18.28515625" customWidth="1"/>
    <col min="3" max="3" width="35" customWidth="1"/>
    <col min="4" max="4" width="35.42578125" customWidth="1"/>
    <col min="5" max="5" width="14.5703125" customWidth="1"/>
    <col min="6" max="6" width="18.28515625" customWidth="1"/>
    <col min="7" max="7" width="21.42578125" customWidth="1"/>
    <col min="8" max="8" width="16" customWidth="1"/>
    <col min="9" max="9" width="17.7109375" customWidth="1"/>
    <col min="10" max="18" width="11.42578125" style="39"/>
  </cols>
  <sheetData>
    <row r="1" spans="2:18" ht="17.25" customHeight="1" thickBot="1" x14ac:dyDescent="0.3">
      <c r="B1" s="52" t="s">
        <v>350</v>
      </c>
      <c r="C1" s="40"/>
      <c r="D1" s="40"/>
      <c r="E1" s="40"/>
      <c r="F1" s="40"/>
      <c r="G1" s="41"/>
      <c r="H1" s="41"/>
      <c r="I1" s="51"/>
    </row>
    <row r="2" spans="2:18" ht="18" customHeight="1" x14ac:dyDescent="0.25">
      <c r="B2" s="39"/>
      <c r="C2" s="39"/>
      <c r="D2" s="39"/>
      <c r="E2" s="39"/>
      <c r="F2" s="39"/>
      <c r="G2" s="39"/>
      <c r="H2" s="39"/>
      <c r="I2" s="39"/>
    </row>
    <row r="3" spans="2:18" s="3" customFormat="1" ht="54" customHeight="1" x14ac:dyDescent="0.25">
      <c r="B3" s="53" t="s">
        <v>22</v>
      </c>
      <c r="C3" s="54" t="s">
        <v>98</v>
      </c>
      <c r="D3" s="54" t="s">
        <v>67</v>
      </c>
      <c r="E3" s="54" t="s">
        <v>99</v>
      </c>
      <c r="F3" s="55" t="s">
        <v>4</v>
      </c>
      <c r="G3" s="56" t="s">
        <v>347</v>
      </c>
      <c r="H3" s="55" t="s">
        <v>343</v>
      </c>
      <c r="I3" s="57" t="s">
        <v>348</v>
      </c>
      <c r="J3" s="46"/>
      <c r="K3" s="46"/>
      <c r="L3" s="46"/>
      <c r="M3" s="46"/>
      <c r="N3" s="46"/>
      <c r="O3" s="46"/>
      <c r="P3" s="46"/>
      <c r="Q3" s="46"/>
      <c r="R3" s="46"/>
    </row>
    <row r="4" spans="2:18" x14ac:dyDescent="0.25">
      <c r="B4" s="58" t="s">
        <v>23</v>
      </c>
      <c r="C4" s="59" t="s">
        <v>100</v>
      </c>
      <c r="D4" s="59" t="s">
        <v>344</v>
      </c>
      <c r="E4" s="77" t="s">
        <v>54</v>
      </c>
      <c r="F4" s="60" t="s">
        <v>2</v>
      </c>
      <c r="G4" s="61">
        <v>292000</v>
      </c>
      <c r="H4" s="62">
        <v>94.61</v>
      </c>
      <c r="I4" s="63" t="s">
        <v>349</v>
      </c>
    </row>
    <row r="5" spans="2:18" x14ac:dyDescent="0.25">
      <c r="B5" s="58" t="s">
        <v>24</v>
      </c>
      <c r="C5" s="59" t="s">
        <v>100</v>
      </c>
      <c r="D5" s="59" t="s">
        <v>69</v>
      </c>
      <c r="E5" s="77" t="s">
        <v>54</v>
      </c>
      <c r="F5" s="60" t="s">
        <v>2</v>
      </c>
      <c r="G5" s="61">
        <v>62000</v>
      </c>
      <c r="H5" s="62">
        <v>22</v>
      </c>
      <c r="I5" s="63" t="s">
        <v>349</v>
      </c>
    </row>
    <row r="6" spans="2:18" x14ac:dyDescent="0.25">
      <c r="B6" s="58" t="s">
        <v>25</v>
      </c>
      <c r="C6" s="59" t="s">
        <v>101</v>
      </c>
      <c r="D6" s="59" t="s">
        <v>70</v>
      </c>
      <c r="E6" s="77" t="s">
        <v>55</v>
      </c>
      <c r="F6" s="60" t="s">
        <v>3</v>
      </c>
      <c r="G6" s="64">
        <v>29000</v>
      </c>
      <c r="H6" s="62">
        <v>36</v>
      </c>
      <c r="I6" s="63" t="s">
        <v>349</v>
      </c>
    </row>
    <row r="7" spans="2:18" x14ac:dyDescent="0.25">
      <c r="B7" s="65" t="s">
        <v>26</v>
      </c>
      <c r="C7" s="66" t="s">
        <v>100</v>
      </c>
      <c r="D7" s="66" t="s">
        <v>71</v>
      </c>
      <c r="E7" s="78" t="s">
        <v>54</v>
      </c>
      <c r="F7" s="67" t="s">
        <v>2</v>
      </c>
      <c r="G7" s="61">
        <v>286000</v>
      </c>
      <c r="H7" s="62">
        <v>84.03</v>
      </c>
      <c r="I7" s="63" t="s">
        <v>349</v>
      </c>
    </row>
    <row r="8" spans="2:18" x14ac:dyDescent="0.25">
      <c r="B8" s="58" t="s">
        <v>27</v>
      </c>
      <c r="C8" s="59" t="s">
        <v>102</v>
      </c>
      <c r="D8" s="59" t="s">
        <v>72</v>
      </c>
      <c r="E8" s="77" t="s">
        <v>56</v>
      </c>
      <c r="F8" s="60" t="s">
        <v>3</v>
      </c>
      <c r="G8" s="64">
        <v>305000</v>
      </c>
      <c r="H8" s="62">
        <v>122</v>
      </c>
      <c r="I8" s="63" t="s">
        <v>349</v>
      </c>
    </row>
    <row r="9" spans="2:18" x14ac:dyDescent="0.25">
      <c r="B9" s="58" t="s">
        <v>28</v>
      </c>
      <c r="C9" s="59" t="s">
        <v>103</v>
      </c>
      <c r="D9" s="59" t="s">
        <v>73</v>
      </c>
      <c r="E9" s="77">
        <v>34670</v>
      </c>
      <c r="F9" s="60" t="s">
        <v>10</v>
      </c>
      <c r="G9" s="64">
        <v>760000</v>
      </c>
      <c r="H9" s="62">
        <v>420.45</v>
      </c>
      <c r="I9" s="63" t="s">
        <v>349</v>
      </c>
    </row>
    <row r="10" spans="2:18" x14ac:dyDescent="0.25">
      <c r="B10" s="58" t="s">
        <v>29</v>
      </c>
      <c r="C10" s="59" t="s">
        <v>104</v>
      </c>
      <c r="D10" s="59" t="s">
        <v>74</v>
      </c>
      <c r="E10" s="77" t="s">
        <v>57</v>
      </c>
      <c r="F10" s="60" t="s">
        <v>2</v>
      </c>
      <c r="G10" s="61">
        <v>382000</v>
      </c>
      <c r="H10" s="62">
        <f>167.86-56.76</f>
        <v>111.10000000000002</v>
      </c>
      <c r="I10" s="63" t="s">
        <v>349</v>
      </c>
    </row>
    <row r="11" spans="2:18" s="19" customFormat="1" x14ac:dyDescent="0.25">
      <c r="B11" s="65" t="s">
        <v>30</v>
      </c>
      <c r="C11" s="66" t="s">
        <v>105</v>
      </c>
      <c r="D11" s="66" t="s">
        <v>75</v>
      </c>
      <c r="E11" s="78" t="s">
        <v>58</v>
      </c>
      <c r="F11" s="67" t="s">
        <v>2</v>
      </c>
      <c r="G11" s="61">
        <v>708000</v>
      </c>
      <c r="H11" s="62">
        <v>166.56</v>
      </c>
      <c r="I11" s="63" t="s">
        <v>349</v>
      </c>
      <c r="J11" s="47"/>
      <c r="K11" s="47"/>
      <c r="L11" s="47"/>
      <c r="M11" s="47"/>
      <c r="N11" s="47"/>
      <c r="O11" s="47"/>
      <c r="P11" s="47"/>
      <c r="Q11" s="47"/>
      <c r="R11" s="47"/>
    </row>
    <row r="12" spans="2:18" x14ac:dyDescent="0.25">
      <c r="B12" s="58" t="s">
        <v>31</v>
      </c>
      <c r="C12" s="59" t="s">
        <v>101</v>
      </c>
      <c r="D12" s="59" t="s">
        <v>76</v>
      </c>
      <c r="E12" s="77">
        <v>83000</v>
      </c>
      <c r="F12" s="60" t="s">
        <v>3</v>
      </c>
      <c r="G12" s="64">
        <v>432000</v>
      </c>
      <c r="H12" s="62">
        <v>205.36</v>
      </c>
      <c r="I12" s="63" t="s">
        <v>349</v>
      </c>
    </row>
    <row r="13" spans="2:18" x14ac:dyDescent="0.25">
      <c r="B13" s="58" t="s">
        <v>33</v>
      </c>
      <c r="C13" s="59" t="s">
        <v>107</v>
      </c>
      <c r="D13" s="59" t="s">
        <v>78</v>
      </c>
      <c r="E13" s="77">
        <v>31200</v>
      </c>
      <c r="F13" s="60" t="s">
        <v>7</v>
      </c>
      <c r="G13" s="64">
        <v>1150000</v>
      </c>
      <c r="H13" s="62">
        <v>515.75</v>
      </c>
      <c r="I13" s="63" t="s">
        <v>349</v>
      </c>
    </row>
    <row r="14" spans="2:18" s="19" customFormat="1" x14ac:dyDescent="0.25">
      <c r="B14" s="65" t="s">
        <v>34</v>
      </c>
      <c r="C14" s="66" t="s">
        <v>108</v>
      </c>
      <c r="D14" s="66" t="s">
        <v>79</v>
      </c>
      <c r="E14" s="78">
        <v>67200</v>
      </c>
      <c r="F14" s="67" t="s">
        <v>11</v>
      </c>
      <c r="G14" s="61">
        <v>218000</v>
      </c>
      <c r="H14" s="62">
        <v>116.2</v>
      </c>
      <c r="I14" s="63" t="s">
        <v>349</v>
      </c>
      <c r="J14" s="47"/>
      <c r="K14" s="47"/>
      <c r="L14" s="47"/>
      <c r="M14" s="47"/>
      <c r="N14" s="47"/>
      <c r="O14" s="47"/>
      <c r="P14" s="47"/>
      <c r="Q14" s="47"/>
      <c r="R14" s="47"/>
    </row>
    <row r="15" spans="2:18" x14ac:dyDescent="0.25">
      <c r="B15" s="58" t="s">
        <v>35</v>
      </c>
      <c r="C15" s="59" t="s">
        <v>102</v>
      </c>
      <c r="D15" s="59" t="s">
        <v>80</v>
      </c>
      <c r="E15" s="77">
        <v>83400</v>
      </c>
      <c r="F15" s="60" t="s">
        <v>3</v>
      </c>
      <c r="G15" s="64">
        <v>690000</v>
      </c>
      <c r="H15" s="62">
        <v>312.10000000000002</v>
      </c>
      <c r="I15" s="63" t="s">
        <v>349</v>
      </c>
    </row>
    <row r="16" spans="2:18" x14ac:dyDescent="0.25">
      <c r="B16" s="58" t="s">
        <v>36</v>
      </c>
      <c r="C16" s="59" t="s">
        <v>109</v>
      </c>
      <c r="D16" s="59" t="s">
        <v>81</v>
      </c>
      <c r="E16" s="77" t="s">
        <v>60</v>
      </c>
      <c r="F16" s="60" t="s">
        <v>2</v>
      </c>
      <c r="G16" s="61">
        <v>417000</v>
      </c>
      <c r="H16" s="62">
        <v>128.54</v>
      </c>
      <c r="I16" s="63" t="s">
        <v>349</v>
      </c>
    </row>
    <row r="17" spans="2:18" x14ac:dyDescent="0.25">
      <c r="B17" s="58" t="s">
        <v>37</v>
      </c>
      <c r="C17" s="59" t="s">
        <v>110</v>
      </c>
      <c r="D17" s="59" t="s">
        <v>82</v>
      </c>
      <c r="E17" s="77">
        <v>83240</v>
      </c>
      <c r="F17" s="60" t="s">
        <v>3</v>
      </c>
      <c r="G17" s="64">
        <v>1056153</v>
      </c>
      <c r="H17" s="62">
        <v>261.57</v>
      </c>
      <c r="I17" s="63" t="s">
        <v>349</v>
      </c>
    </row>
    <row r="18" spans="2:18" x14ac:dyDescent="0.25">
      <c r="B18" s="58" t="s">
        <v>39</v>
      </c>
      <c r="C18" s="59" t="s">
        <v>111</v>
      </c>
      <c r="D18" s="59" t="s">
        <v>84</v>
      </c>
      <c r="E18" s="77">
        <v>67500</v>
      </c>
      <c r="F18" s="60" t="s">
        <v>11</v>
      </c>
      <c r="G18" s="64">
        <v>347000</v>
      </c>
      <c r="H18" s="62">
        <v>214.5</v>
      </c>
      <c r="I18" s="68" t="s">
        <v>349</v>
      </c>
    </row>
    <row r="19" spans="2:18" x14ac:dyDescent="0.25">
      <c r="B19" s="58" t="s">
        <v>40</v>
      </c>
      <c r="C19" s="59" t="s">
        <v>112</v>
      </c>
      <c r="D19" s="59" t="s">
        <v>85</v>
      </c>
      <c r="E19" s="60">
        <v>83380</v>
      </c>
      <c r="F19" s="60" t="s">
        <v>3</v>
      </c>
      <c r="G19" s="64">
        <f>1485000+400000</f>
        <v>1885000</v>
      </c>
      <c r="H19" s="62">
        <v>357.7</v>
      </c>
      <c r="I19" s="68" t="s">
        <v>349</v>
      </c>
    </row>
    <row r="20" spans="2:18" x14ac:dyDescent="0.25">
      <c r="B20" s="58" t="s">
        <v>41</v>
      </c>
      <c r="C20" s="59" t="s">
        <v>113</v>
      </c>
      <c r="D20" s="59" t="s">
        <v>86</v>
      </c>
      <c r="E20" s="60" t="s">
        <v>61</v>
      </c>
      <c r="F20" s="60" t="s">
        <v>2</v>
      </c>
      <c r="G20" s="64">
        <v>969000</v>
      </c>
      <c r="H20" s="62">
        <v>183.58</v>
      </c>
      <c r="I20" s="68" t="s">
        <v>349</v>
      </c>
    </row>
    <row r="21" spans="2:18" x14ac:dyDescent="0.25">
      <c r="B21" s="58" t="s">
        <v>50</v>
      </c>
      <c r="C21" s="59" t="s">
        <v>104</v>
      </c>
      <c r="D21" s="59" t="s">
        <v>74</v>
      </c>
      <c r="E21" s="60" t="s">
        <v>57</v>
      </c>
      <c r="F21" s="60" t="s">
        <v>2</v>
      </c>
      <c r="G21" s="64">
        <v>565000</v>
      </c>
      <c r="H21" s="62">
        <v>109.17</v>
      </c>
      <c r="I21" s="68" t="s">
        <v>349</v>
      </c>
    </row>
    <row r="22" spans="2:18" s="19" customFormat="1" x14ac:dyDescent="0.25">
      <c r="B22" s="65" t="s">
        <v>43</v>
      </c>
      <c r="C22" s="66" t="s">
        <v>114</v>
      </c>
      <c r="D22" s="66" t="s">
        <v>88</v>
      </c>
      <c r="E22" s="67">
        <v>67170</v>
      </c>
      <c r="F22" s="67" t="s">
        <v>11</v>
      </c>
      <c r="G22" s="61">
        <v>564000</v>
      </c>
      <c r="H22" s="62">
        <v>344.37</v>
      </c>
      <c r="I22" s="68" t="s">
        <v>349</v>
      </c>
      <c r="J22" s="47"/>
      <c r="K22" s="47"/>
      <c r="L22" s="47"/>
      <c r="M22" s="47"/>
      <c r="N22" s="47"/>
      <c r="O22" s="47"/>
      <c r="P22" s="47"/>
      <c r="Q22" s="47"/>
      <c r="R22" s="47"/>
    </row>
    <row r="23" spans="2:18" x14ac:dyDescent="0.25">
      <c r="B23" s="58" t="s">
        <v>44</v>
      </c>
      <c r="C23" s="59" t="s">
        <v>115</v>
      </c>
      <c r="D23" s="59" t="s">
        <v>89</v>
      </c>
      <c r="E23" s="60" t="s">
        <v>62</v>
      </c>
      <c r="F23" s="60" t="s">
        <v>2</v>
      </c>
      <c r="G23" s="64">
        <v>323000</v>
      </c>
      <c r="H23" s="62">
        <v>69.91</v>
      </c>
      <c r="I23" s="68" t="s">
        <v>349</v>
      </c>
    </row>
    <row r="24" spans="2:18" x14ac:dyDescent="0.25">
      <c r="B24" s="58" t="s">
        <v>45</v>
      </c>
      <c r="C24" s="59" t="s">
        <v>116</v>
      </c>
      <c r="D24" s="59" t="s">
        <v>90</v>
      </c>
      <c r="E24" s="60">
        <v>93320</v>
      </c>
      <c r="F24" s="60" t="s">
        <v>15</v>
      </c>
      <c r="G24" s="64">
        <v>920000</v>
      </c>
      <c r="H24" s="62">
        <v>321.02999999999997</v>
      </c>
      <c r="I24" s="68" t="s">
        <v>349</v>
      </c>
    </row>
    <row r="25" spans="2:18" x14ac:dyDescent="0.25">
      <c r="B25" s="58" t="s">
        <v>46</v>
      </c>
      <c r="C25" s="59" t="s">
        <v>117</v>
      </c>
      <c r="D25" s="59" t="s">
        <v>91</v>
      </c>
      <c r="E25" s="60">
        <v>92700</v>
      </c>
      <c r="F25" s="60" t="s">
        <v>17</v>
      </c>
      <c r="G25" s="64">
        <v>1630000</v>
      </c>
      <c r="H25" s="62">
        <v>314.76</v>
      </c>
      <c r="I25" s="68" t="s">
        <v>349</v>
      </c>
    </row>
    <row r="26" spans="2:18" x14ac:dyDescent="0.25">
      <c r="B26" s="58" t="s">
        <v>47</v>
      </c>
      <c r="C26" s="59" t="s">
        <v>118</v>
      </c>
      <c r="D26" s="59" t="s">
        <v>92</v>
      </c>
      <c r="E26" s="60" t="s">
        <v>63</v>
      </c>
      <c r="F26" s="60" t="s">
        <v>2</v>
      </c>
      <c r="G26" s="64">
        <v>1433000</v>
      </c>
      <c r="H26" s="62">
        <v>381.65</v>
      </c>
      <c r="I26" s="68" t="s">
        <v>349</v>
      </c>
    </row>
    <row r="27" spans="2:18" x14ac:dyDescent="0.25">
      <c r="B27" s="58" t="s">
        <v>48</v>
      </c>
      <c r="C27" s="59" t="s">
        <v>105</v>
      </c>
      <c r="D27" s="59" t="s">
        <v>93</v>
      </c>
      <c r="E27" s="60" t="s">
        <v>64</v>
      </c>
      <c r="F27" s="60" t="s">
        <v>2</v>
      </c>
      <c r="G27" s="64">
        <v>1048910</v>
      </c>
      <c r="H27" s="62">
        <v>327.33999999999997</v>
      </c>
      <c r="I27" s="68" t="s">
        <v>349</v>
      </c>
    </row>
    <row r="28" spans="2:18" x14ac:dyDescent="0.25">
      <c r="B28" s="58" t="s">
        <v>49</v>
      </c>
      <c r="C28" s="59" t="s">
        <v>119</v>
      </c>
      <c r="D28" s="59" t="s">
        <v>94</v>
      </c>
      <c r="E28" s="60" t="s">
        <v>65</v>
      </c>
      <c r="F28" s="60" t="s">
        <v>11</v>
      </c>
      <c r="G28" s="64">
        <v>400000</v>
      </c>
      <c r="H28" s="62">
        <v>230</v>
      </c>
      <c r="I28" s="68" t="s">
        <v>349</v>
      </c>
    </row>
    <row r="29" spans="2:18" s="19" customFormat="1" x14ac:dyDescent="0.25">
      <c r="B29" s="65" t="s">
        <v>51</v>
      </c>
      <c r="C29" s="66" t="s">
        <v>120</v>
      </c>
      <c r="D29" s="66" t="s">
        <v>95</v>
      </c>
      <c r="E29" s="67" t="s">
        <v>66</v>
      </c>
      <c r="F29" s="67" t="s">
        <v>2</v>
      </c>
      <c r="G29" s="61">
        <v>1593000</v>
      </c>
      <c r="H29" s="62">
        <v>452.86</v>
      </c>
      <c r="I29" s="68" t="s">
        <v>349</v>
      </c>
      <c r="J29" s="47"/>
      <c r="K29" s="47"/>
      <c r="L29" s="47"/>
      <c r="M29" s="47"/>
      <c r="N29" s="47"/>
      <c r="O29" s="47"/>
      <c r="P29" s="47"/>
      <c r="Q29" s="47"/>
      <c r="R29" s="47"/>
    </row>
    <row r="30" spans="2:18" x14ac:dyDescent="0.25">
      <c r="B30" s="58" t="s">
        <v>52</v>
      </c>
      <c r="C30" s="59" t="s">
        <v>121</v>
      </c>
      <c r="D30" s="59" t="s">
        <v>96</v>
      </c>
      <c r="E30" s="60">
        <v>68300</v>
      </c>
      <c r="F30" s="60" t="s">
        <v>20</v>
      </c>
      <c r="G30" s="64">
        <v>562000</v>
      </c>
      <c r="H30" s="62">
        <v>209.19</v>
      </c>
      <c r="I30" s="68" t="s">
        <v>349</v>
      </c>
    </row>
    <row r="31" spans="2:18" x14ac:dyDescent="0.25">
      <c r="B31" s="58" t="s">
        <v>53</v>
      </c>
      <c r="C31" s="59" t="s">
        <v>105</v>
      </c>
      <c r="D31" s="59" t="s">
        <v>97</v>
      </c>
      <c r="E31" s="60" t="s">
        <v>58</v>
      </c>
      <c r="F31" s="60" t="s">
        <v>2</v>
      </c>
      <c r="G31" s="64">
        <v>780000</v>
      </c>
      <c r="H31" s="62">
        <v>238.35</v>
      </c>
      <c r="I31" s="68" t="s">
        <v>349</v>
      </c>
    </row>
    <row r="32" spans="2:18" x14ac:dyDescent="0.25">
      <c r="B32" s="58" t="s">
        <v>123</v>
      </c>
      <c r="C32" s="59" t="s">
        <v>117</v>
      </c>
      <c r="D32" s="59" t="s">
        <v>124</v>
      </c>
      <c r="E32" s="60">
        <v>92700</v>
      </c>
      <c r="F32" s="60" t="s">
        <v>17</v>
      </c>
      <c r="G32" s="64">
        <v>146000</v>
      </c>
      <c r="H32" s="62">
        <v>38.799999999999997</v>
      </c>
      <c r="I32" s="68" t="s">
        <v>349</v>
      </c>
    </row>
    <row r="33" spans="2:9" x14ac:dyDescent="0.25">
      <c r="B33" s="58" t="s">
        <v>128</v>
      </c>
      <c r="C33" s="59" t="s">
        <v>113</v>
      </c>
      <c r="D33" s="59" t="s">
        <v>126</v>
      </c>
      <c r="E33" s="69" t="s">
        <v>61</v>
      </c>
      <c r="F33" s="60" t="s">
        <v>2</v>
      </c>
      <c r="G33" s="64">
        <v>1242000</v>
      </c>
      <c r="H33" s="62">
        <v>282.38</v>
      </c>
      <c r="I33" s="68" t="s">
        <v>349</v>
      </c>
    </row>
    <row r="34" spans="2:9" x14ac:dyDescent="0.25">
      <c r="B34" s="58" t="s">
        <v>129</v>
      </c>
      <c r="C34" s="59" t="s">
        <v>125</v>
      </c>
      <c r="D34" s="59" t="s">
        <v>127</v>
      </c>
      <c r="E34" s="60">
        <v>69008</v>
      </c>
      <c r="F34" s="60" t="s">
        <v>130</v>
      </c>
      <c r="G34" s="64">
        <v>1996000</v>
      </c>
      <c r="H34" s="62">
        <v>416.3</v>
      </c>
      <c r="I34" s="68" t="s">
        <v>349</v>
      </c>
    </row>
    <row r="35" spans="2:9" x14ac:dyDescent="0.25">
      <c r="B35" s="58" t="s">
        <v>136</v>
      </c>
      <c r="C35" s="59" t="s">
        <v>114</v>
      </c>
      <c r="D35" s="59" t="s">
        <v>132</v>
      </c>
      <c r="E35" s="60">
        <v>67170</v>
      </c>
      <c r="F35" s="60" t="s">
        <v>11</v>
      </c>
      <c r="G35" s="61">
        <v>267000</v>
      </c>
      <c r="H35" s="62">
        <v>147.44999999999999</v>
      </c>
      <c r="I35" s="68" t="s">
        <v>349</v>
      </c>
    </row>
    <row r="36" spans="2:9" x14ac:dyDescent="0.25">
      <c r="B36" s="58" t="s">
        <v>137</v>
      </c>
      <c r="C36" s="59" t="s">
        <v>125</v>
      </c>
      <c r="D36" s="59" t="s">
        <v>133</v>
      </c>
      <c r="E36" s="69">
        <v>69003</v>
      </c>
      <c r="F36" s="60" t="s">
        <v>130</v>
      </c>
      <c r="G36" s="61">
        <v>768000</v>
      </c>
      <c r="H36" s="62">
        <v>199.6</v>
      </c>
      <c r="I36" s="68" t="s">
        <v>349</v>
      </c>
    </row>
    <row r="37" spans="2:9" x14ac:dyDescent="0.25">
      <c r="B37" s="58" t="s">
        <v>138</v>
      </c>
      <c r="C37" s="59" t="s">
        <v>105</v>
      </c>
      <c r="D37" s="59" t="s">
        <v>352</v>
      </c>
      <c r="E37" s="69" t="s">
        <v>58</v>
      </c>
      <c r="F37" s="60" t="s">
        <v>2</v>
      </c>
      <c r="G37" s="64">
        <v>194000</v>
      </c>
      <c r="H37" s="62">
        <f>59</f>
        <v>59</v>
      </c>
      <c r="I37" s="68" t="s">
        <v>349</v>
      </c>
    </row>
    <row r="38" spans="2:9" x14ac:dyDescent="0.25">
      <c r="B38" s="58" t="s">
        <v>138</v>
      </c>
      <c r="C38" s="59" t="s">
        <v>105</v>
      </c>
      <c r="D38" s="59" t="s">
        <v>351</v>
      </c>
      <c r="E38" s="79" t="s">
        <v>64</v>
      </c>
      <c r="F38" s="60" t="s">
        <v>2</v>
      </c>
      <c r="G38" s="80">
        <v>205000</v>
      </c>
      <c r="H38" s="62">
        <v>66</v>
      </c>
      <c r="I38" s="68" t="s">
        <v>349</v>
      </c>
    </row>
    <row r="39" spans="2:9" x14ac:dyDescent="0.25">
      <c r="B39" s="58" t="s">
        <v>142</v>
      </c>
      <c r="C39" s="59" t="s">
        <v>140</v>
      </c>
      <c r="D39" s="59" t="s">
        <v>141</v>
      </c>
      <c r="E39" s="69">
        <v>68330</v>
      </c>
      <c r="F39" s="60" t="s">
        <v>20</v>
      </c>
      <c r="G39" s="64">
        <v>761000</v>
      </c>
      <c r="H39" s="62">
        <v>408.75</v>
      </c>
      <c r="I39" s="68" t="s">
        <v>349</v>
      </c>
    </row>
    <row r="40" spans="2:9" x14ac:dyDescent="0.25">
      <c r="B40" s="58" t="s">
        <v>148</v>
      </c>
      <c r="C40" s="59" t="s">
        <v>144</v>
      </c>
      <c r="D40" s="59" t="s">
        <v>147</v>
      </c>
      <c r="E40" s="69">
        <v>68000</v>
      </c>
      <c r="F40" s="60" t="s">
        <v>20</v>
      </c>
      <c r="G40" s="64">
        <v>1357000</v>
      </c>
      <c r="H40" s="62">
        <v>632.79999999999995</v>
      </c>
      <c r="I40" s="68" t="s">
        <v>349</v>
      </c>
    </row>
    <row r="41" spans="2:9" x14ac:dyDescent="0.25">
      <c r="B41" s="58" t="s">
        <v>150</v>
      </c>
      <c r="C41" s="59" t="s">
        <v>145</v>
      </c>
      <c r="D41" s="59" t="s">
        <v>146</v>
      </c>
      <c r="E41" s="69">
        <v>57070</v>
      </c>
      <c r="F41" s="60" t="s">
        <v>149</v>
      </c>
      <c r="G41" s="64">
        <v>2815000</v>
      </c>
      <c r="H41" s="62">
        <v>1319</v>
      </c>
      <c r="I41" s="68" t="s">
        <v>349</v>
      </c>
    </row>
    <row r="42" spans="2:9" x14ac:dyDescent="0.25">
      <c r="B42" s="58" t="s">
        <v>152</v>
      </c>
      <c r="C42" s="59" t="s">
        <v>153</v>
      </c>
      <c r="D42" s="59" t="s">
        <v>154</v>
      </c>
      <c r="E42" s="69">
        <v>83600</v>
      </c>
      <c r="F42" s="60" t="s">
        <v>3</v>
      </c>
      <c r="G42" s="64">
        <v>951000</v>
      </c>
      <c r="H42" s="62">
        <v>249.34</v>
      </c>
      <c r="I42" s="68" t="s">
        <v>349</v>
      </c>
    </row>
    <row r="43" spans="2:9" x14ac:dyDescent="0.25">
      <c r="B43" s="58" t="s">
        <v>157</v>
      </c>
      <c r="C43" s="59" t="s">
        <v>155</v>
      </c>
      <c r="D43" s="59" t="s">
        <v>156</v>
      </c>
      <c r="E43" s="69" t="s">
        <v>158</v>
      </c>
      <c r="F43" s="60" t="s">
        <v>2</v>
      </c>
      <c r="G43" s="64">
        <v>2515000</v>
      </c>
      <c r="H43" s="62">
        <v>563.4</v>
      </c>
      <c r="I43" s="68" t="s">
        <v>349</v>
      </c>
    </row>
    <row r="44" spans="2:9" x14ac:dyDescent="0.25">
      <c r="B44" s="58" t="s">
        <v>160</v>
      </c>
      <c r="C44" s="59" t="s">
        <v>105</v>
      </c>
      <c r="D44" s="59" t="s">
        <v>159</v>
      </c>
      <c r="E44" s="69" t="s">
        <v>58</v>
      </c>
      <c r="F44" s="60" t="s">
        <v>2</v>
      </c>
      <c r="G44" s="64">
        <v>1840000</v>
      </c>
      <c r="H44" s="62">
        <v>549.23</v>
      </c>
      <c r="I44" s="68" t="s">
        <v>349</v>
      </c>
    </row>
    <row r="45" spans="2:9" x14ac:dyDescent="0.25">
      <c r="B45" s="58" t="s">
        <v>164</v>
      </c>
      <c r="C45" s="59" t="s">
        <v>105</v>
      </c>
      <c r="D45" s="59" t="s">
        <v>162</v>
      </c>
      <c r="E45" s="69" t="s">
        <v>58</v>
      </c>
      <c r="F45" s="60" t="s">
        <v>2</v>
      </c>
      <c r="G45" s="64">
        <v>1726000</v>
      </c>
      <c r="H45" s="62">
        <v>407.3</v>
      </c>
      <c r="I45" s="68" t="s">
        <v>349</v>
      </c>
    </row>
    <row r="46" spans="2:9" x14ac:dyDescent="0.25">
      <c r="B46" s="58" t="s">
        <v>165</v>
      </c>
      <c r="C46" s="59" t="s">
        <v>105</v>
      </c>
      <c r="D46" s="59" t="s">
        <v>163</v>
      </c>
      <c r="E46" s="69" t="s">
        <v>64</v>
      </c>
      <c r="F46" s="60" t="s">
        <v>2</v>
      </c>
      <c r="G46" s="64">
        <v>1795000</v>
      </c>
      <c r="H46" s="62">
        <v>393.15</v>
      </c>
      <c r="I46" s="68" t="s">
        <v>349</v>
      </c>
    </row>
    <row r="47" spans="2:9" x14ac:dyDescent="0.25">
      <c r="B47" s="58" t="s">
        <v>167</v>
      </c>
      <c r="C47" s="59" t="s">
        <v>100</v>
      </c>
      <c r="D47" s="59" t="s">
        <v>169</v>
      </c>
      <c r="E47" s="69" t="s">
        <v>54</v>
      </c>
      <c r="F47" s="60" t="s">
        <v>2</v>
      </c>
      <c r="G47" s="64">
        <v>463000</v>
      </c>
      <c r="H47" s="62">
        <v>160.36000000000001</v>
      </c>
      <c r="I47" s="68" t="s">
        <v>349</v>
      </c>
    </row>
    <row r="48" spans="2:9" x14ac:dyDescent="0.25">
      <c r="B48" s="58" t="s">
        <v>168</v>
      </c>
      <c r="C48" s="59" t="s">
        <v>105</v>
      </c>
      <c r="D48" s="59" t="s">
        <v>166</v>
      </c>
      <c r="E48" s="69" t="s">
        <v>58</v>
      </c>
      <c r="F48" s="60" t="s">
        <v>2</v>
      </c>
      <c r="G48" s="64">
        <v>4959000</v>
      </c>
      <c r="H48" s="62">
        <v>963.5</v>
      </c>
      <c r="I48" s="68" t="s">
        <v>349</v>
      </c>
    </row>
    <row r="49" spans="2:9" x14ac:dyDescent="0.25">
      <c r="B49" s="58" t="s">
        <v>171</v>
      </c>
      <c r="C49" s="59" t="s">
        <v>105</v>
      </c>
      <c r="D49" s="59" t="s">
        <v>172</v>
      </c>
      <c r="E49" s="69" t="s">
        <v>58</v>
      </c>
      <c r="F49" s="60" t="s">
        <v>2</v>
      </c>
      <c r="G49" s="64">
        <v>1776000</v>
      </c>
      <c r="H49" s="62">
        <v>295.2</v>
      </c>
      <c r="I49" s="68" t="s">
        <v>349</v>
      </c>
    </row>
    <row r="50" spans="2:9" x14ac:dyDescent="0.25">
      <c r="B50" s="58" t="s">
        <v>175</v>
      </c>
      <c r="C50" s="59" t="s">
        <v>174</v>
      </c>
      <c r="D50" s="59" t="s">
        <v>176</v>
      </c>
      <c r="E50" s="69">
        <v>69120</v>
      </c>
      <c r="F50" s="60" t="s">
        <v>130</v>
      </c>
      <c r="G50" s="64">
        <v>1523000</v>
      </c>
      <c r="H50" s="62">
        <v>580.1</v>
      </c>
      <c r="I50" s="68" t="s">
        <v>349</v>
      </c>
    </row>
    <row r="51" spans="2:9" x14ac:dyDescent="0.25">
      <c r="B51" s="58" t="s">
        <v>178</v>
      </c>
      <c r="C51" s="59" t="s">
        <v>189</v>
      </c>
      <c r="D51" s="59" t="s">
        <v>183</v>
      </c>
      <c r="E51" s="69" t="s">
        <v>187</v>
      </c>
      <c r="F51" s="60" t="s">
        <v>2</v>
      </c>
      <c r="G51" s="64">
        <v>1602000</v>
      </c>
      <c r="H51" s="62">
        <v>478.5</v>
      </c>
      <c r="I51" s="68" t="s">
        <v>349</v>
      </c>
    </row>
    <row r="52" spans="2:9" x14ac:dyDescent="0.25">
      <c r="B52" s="58" t="s">
        <v>179</v>
      </c>
      <c r="C52" s="59" t="s">
        <v>105</v>
      </c>
      <c r="D52" s="59" t="s">
        <v>184</v>
      </c>
      <c r="E52" s="69" t="s">
        <v>188</v>
      </c>
      <c r="F52" s="60" t="s">
        <v>2</v>
      </c>
      <c r="G52" s="64">
        <v>1000000</v>
      </c>
      <c r="H52" s="62">
        <v>260.39999999999998</v>
      </c>
      <c r="I52" s="68" t="s">
        <v>349</v>
      </c>
    </row>
    <row r="53" spans="2:9" x14ac:dyDescent="0.25">
      <c r="B53" s="58" t="s">
        <v>180</v>
      </c>
      <c r="C53" s="59" t="s">
        <v>105</v>
      </c>
      <c r="D53" s="59" t="s">
        <v>185</v>
      </c>
      <c r="E53" s="69" t="s">
        <v>64</v>
      </c>
      <c r="F53" s="60" t="s">
        <v>2</v>
      </c>
      <c r="G53" s="64">
        <v>1508000</v>
      </c>
      <c r="H53" s="62">
        <v>248.54</v>
      </c>
      <c r="I53" s="68" t="s">
        <v>349</v>
      </c>
    </row>
    <row r="54" spans="2:9" x14ac:dyDescent="0.25">
      <c r="B54" s="58" t="s">
        <v>181</v>
      </c>
      <c r="C54" s="59" t="s">
        <v>120</v>
      </c>
      <c r="D54" s="59" t="s">
        <v>186</v>
      </c>
      <c r="E54" s="69" t="s">
        <v>66</v>
      </c>
      <c r="F54" s="60" t="s">
        <v>2</v>
      </c>
      <c r="G54" s="64">
        <v>1207000</v>
      </c>
      <c r="H54" s="62">
        <v>279.58</v>
      </c>
      <c r="I54" s="68" t="s">
        <v>349</v>
      </c>
    </row>
    <row r="55" spans="2:9" x14ac:dyDescent="0.25">
      <c r="B55" s="58" t="s">
        <v>182</v>
      </c>
      <c r="C55" s="59" t="s">
        <v>192</v>
      </c>
      <c r="D55" s="59" t="s">
        <v>199</v>
      </c>
      <c r="E55" s="69">
        <v>94600</v>
      </c>
      <c r="F55" s="60" t="s">
        <v>201</v>
      </c>
      <c r="G55" s="64">
        <v>360000</v>
      </c>
      <c r="H55" s="62">
        <f>111.8-27.15</f>
        <v>84.65</v>
      </c>
      <c r="I55" s="68" t="s">
        <v>349</v>
      </c>
    </row>
    <row r="56" spans="2:9" x14ac:dyDescent="0.25">
      <c r="B56" s="58" t="s">
        <v>197</v>
      </c>
      <c r="C56" s="59" t="s">
        <v>195</v>
      </c>
      <c r="D56" s="59" t="s">
        <v>196</v>
      </c>
      <c r="E56" s="69">
        <v>68730</v>
      </c>
      <c r="F56" s="60" t="s">
        <v>20</v>
      </c>
      <c r="G56" s="64">
        <v>1636000</v>
      </c>
      <c r="H56" s="62">
        <v>512.77</v>
      </c>
      <c r="I56" s="68" t="s">
        <v>349</v>
      </c>
    </row>
    <row r="57" spans="2:9" x14ac:dyDescent="0.25">
      <c r="B57" s="58" t="s">
        <v>198</v>
      </c>
      <c r="C57" s="59" t="s">
        <v>193</v>
      </c>
      <c r="D57" s="59" t="s">
        <v>194</v>
      </c>
      <c r="E57" s="69">
        <v>33000</v>
      </c>
      <c r="F57" s="60" t="s">
        <v>200</v>
      </c>
      <c r="G57" s="64">
        <v>1948000</v>
      </c>
      <c r="H57" s="62">
        <v>461.44</v>
      </c>
      <c r="I57" s="68" t="s">
        <v>349</v>
      </c>
    </row>
    <row r="58" spans="2:9" x14ac:dyDescent="0.25">
      <c r="B58" s="58" t="s">
        <v>203</v>
      </c>
      <c r="C58" s="59" t="s">
        <v>193</v>
      </c>
      <c r="D58" s="59" t="s">
        <v>204</v>
      </c>
      <c r="E58" s="69">
        <v>33000</v>
      </c>
      <c r="F58" s="60" t="s">
        <v>200</v>
      </c>
      <c r="G58" s="64">
        <v>3740000</v>
      </c>
      <c r="H58" s="62">
        <v>639.6</v>
      </c>
      <c r="I58" s="68" t="s">
        <v>349</v>
      </c>
    </row>
    <row r="59" spans="2:9" x14ac:dyDescent="0.25">
      <c r="B59" s="58" t="s">
        <v>205</v>
      </c>
      <c r="C59" s="59" t="s">
        <v>206</v>
      </c>
      <c r="D59" s="59" t="s">
        <v>207</v>
      </c>
      <c r="E59" s="69">
        <v>33320</v>
      </c>
      <c r="F59" s="60" t="s">
        <v>200</v>
      </c>
      <c r="G59" s="64">
        <v>2070000</v>
      </c>
      <c r="H59" s="62">
        <v>552.46</v>
      </c>
      <c r="I59" s="68" t="s">
        <v>349</v>
      </c>
    </row>
    <row r="60" spans="2:9" x14ac:dyDescent="0.25">
      <c r="B60" s="58" t="s">
        <v>208</v>
      </c>
      <c r="C60" s="59" t="s">
        <v>345</v>
      </c>
      <c r="D60" s="59" t="s">
        <v>210</v>
      </c>
      <c r="E60" s="69">
        <v>94210</v>
      </c>
      <c r="F60" s="60" t="s">
        <v>201</v>
      </c>
      <c r="G60" s="64">
        <v>1480000</v>
      </c>
      <c r="H60" s="62">
        <v>313.2</v>
      </c>
      <c r="I60" s="68" t="s">
        <v>349</v>
      </c>
    </row>
    <row r="61" spans="2:9" x14ac:dyDescent="0.25">
      <c r="B61" s="58" t="s">
        <v>211</v>
      </c>
      <c r="C61" s="59" t="s">
        <v>109</v>
      </c>
      <c r="D61" s="59" t="s">
        <v>212</v>
      </c>
      <c r="E61" s="69" t="s">
        <v>60</v>
      </c>
      <c r="F61" s="60" t="s">
        <v>2</v>
      </c>
      <c r="G61" s="64">
        <v>1303000</v>
      </c>
      <c r="H61" s="62">
        <v>397.9</v>
      </c>
      <c r="I61" s="68" t="s">
        <v>349</v>
      </c>
    </row>
    <row r="62" spans="2:9" x14ac:dyDescent="0.25">
      <c r="B62" s="58" t="s">
        <v>213</v>
      </c>
      <c r="C62" s="59" t="s">
        <v>214</v>
      </c>
      <c r="D62" s="59" t="s">
        <v>222</v>
      </c>
      <c r="E62" s="69" t="s">
        <v>227</v>
      </c>
      <c r="F62" s="60" t="s">
        <v>15</v>
      </c>
      <c r="G62" s="64">
        <v>1380000</v>
      </c>
      <c r="H62" s="62">
        <v>417.7</v>
      </c>
      <c r="I62" s="68" t="s">
        <v>349</v>
      </c>
    </row>
    <row r="63" spans="2:9" x14ac:dyDescent="0.25">
      <c r="B63" s="58" t="s">
        <v>215</v>
      </c>
      <c r="C63" s="59" t="s">
        <v>219</v>
      </c>
      <c r="D63" s="59" t="s">
        <v>223</v>
      </c>
      <c r="E63" s="69" t="s">
        <v>228</v>
      </c>
      <c r="F63" s="60" t="s">
        <v>17</v>
      </c>
      <c r="G63" s="64">
        <v>4060000</v>
      </c>
      <c r="H63" s="62">
        <v>505.21999999999997</v>
      </c>
      <c r="I63" s="68" t="s">
        <v>349</v>
      </c>
    </row>
    <row r="64" spans="2:9" x14ac:dyDescent="0.25">
      <c r="B64" s="58" t="s">
        <v>216</v>
      </c>
      <c r="C64" s="59" t="s">
        <v>220</v>
      </c>
      <c r="D64" s="59" t="s">
        <v>224</v>
      </c>
      <c r="E64" s="69" t="s">
        <v>229</v>
      </c>
      <c r="F64" s="60" t="s">
        <v>15</v>
      </c>
      <c r="G64" s="64">
        <v>1622343</v>
      </c>
      <c r="H64" s="62">
        <v>313.64</v>
      </c>
      <c r="I64" s="68" t="s">
        <v>349</v>
      </c>
    </row>
    <row r="65" spans="2:9" x14ac:dyDescent="0.25">
      <c r="B65" s="58" t="s">
        <v>217</v>
      </c>
      <c r="C65" s="59" t="s">
        <v>346</v>
      </c>
      <c r="D65" s="59" t="s">
        <v>225</v>
      </c>
      <c r="E65" s="69" t="s">
        <v>230</v>
      </c>
      <c r="F65" s="60" t="s">
        <v>232</v>
      </c>
      <c r="G65" s="64">
        <v>1283000</v>
      </c>
      <c r="H65" s="62">
        <v>492.9</v>
      </c>
      <c r="I65" s="68" t="s">
        <v>349</v>
      </c>
    </row>
    <row r="66" spans="2:9" x14ac:dyDescent="0.25">
      <c r="B66" s="58" t="s">
        <v>218</v>
      </c>
      <c r="C66" s="59" t="s">
        <v>193</v>
      </c>
      <c r="D66" s="59" t="s">
        <v>226</v>
      </c>
      <c r="E66" s="69" t="s">
        <v>231</v>
      </c>
      <c r="F66" s="60" t="s">
        <v>200</v>
      </c>
      <c r="G66" s="64">
        <v>1921000</v>
      </c>
      <c r="H66" s="62">
        <v>382.29999999999995</v>
      </c>
      <c r="I66" s="68" t="s">
        <v>349</v>
      </c>
    </row>
    <row r="67" spans="2:9" x14ac:dyDescent="0.25">
      <c r="B67" s="58" t="s">
        <v>237</v>
      </c>
      <c r="C67" s="59" t="s">
        <v>105</v>
      </c>
      <c r="D67" s="59" t="s">
        <v>235</v>
      </c>
      <c r="E67" s="69" t="s">
        <v>236</v>
      </c>
      <c r="F67" s="60" t="s">
        <v>2</v>
      </c>
      <c r="G67" s="64">
        <v>687000</v>
      </c>
      <c r="H67" s="62">
        <v>116.26</v>
      </c>
      <c r="I67" s="68" t="s">
        <v>349</v>
      </c>
    </row>
    <row r="68" spans="2:9" x14ac:dyDescent="0.25">
      <c r="B68" s="58" t="s">
        <v>233</v>
      </c>
      <c r="C68" s="59" t="s">
        <v>105</v>
      </c>
      <c r="D68" s="59" t="s">
        <v>234</v>
      </c>
      <c r="E68" s="69" t="s">
        <v>58</v>
      </c>
      <c r="F68" s="60" t="s">
        <v>2</v>
      </c>
      <c r="G68" s="64">
        <v>378000</v>
      </c>
      <c r="H68" s="62">
        <f>97.18-26.15</f>
        <v>71.03</v>
      </c>
      <c r="I68" s="68" t="s">
        <v>349</v>
      </c>
    </row>
    <row r="69" spans="2:9" x14ac:dyDescent="0.25">
      <c r="B69" s="58" t="s">
        <v>238</v>
      </c>
      <c r="C69" s="59" t="s">
        <v>239</v>
      </c>
      <c r="D69" s="59" t="s">
        <v>240</v>
      </c>
      <c r="E69" s="69">
        <v>93100</v>
      </c>
      <c r="F69" s="60" t="s">
        <v>15</v>
      </c>
      <c r="G69" s="64">
        <v>3760000</v>
      </c>
      <c r="H69" s="62">
        <v>627.61</v>
      </c>
      <c r="I69" s="68" t="s">
        <v>349</v>
      </c>
    </row>
    <row r="70" spans="2:9" x14ac:dyDescent="0.25">
      <c r="B70" s="58" t="s">
        <v>280</v>
      </c>
      <c r="C70" s="59" t="s">
        <v>261</v>
      </c>
      <c r="D70" s="59" t="s">
        <v>266</v>
      </c>
      <c r="E70" s="69">
        <v>94800</v>
      </c>
      <c r="F70" s="60" t="s">
        <v>201</v>
      </c>
      <c r="G70" s="64">
        <v>1630000</v>
      </c>
      <c r="H70" s="62">
        <v>306.63</v>
      </c>
      <c r="I70" s="68" t="s">
        <v>349</v>
      </c>
    </row>
    <row r="71" spans="2:9" x14ac:dyDescent="0.25">
      <c r="B71" s="58" t="s">
        <v>278</v>
      </c>
      <c r="C71" s="59" t="s">
        <v>262</v>
      </c>
      <c r="D71" s="59" t="s">
        <v>267</v>
      </c>
      <c r="E71" s="69">
        <v>20000</v>
      </c>
      <c r="F71" s="60" t="s">
        <v>279</v>
      </c>
      <c r="G71" s="64">
        <v>2950000</v>
      </c>
      <c r="H71" s="62">
        <v>781.06999999999994</v>
      </c>
      <c r="I71" s="68" t="s">
        <v>349</v>
      </c>
    </row>
    <row r="72" spans="2:9" x14ac:dyDescent="0.25">
      <c r="B72" s="58" t="s">
        <v>277</v>
      </c>
      <c r="C72" s="59" t="s">
        <v>105</v>
      </c>
      <c r="D72" s="59" t="s">
        <v>268</v>
      </c>
      <c r="E72" s="69" t="s">
        <v>64</v>
      </c>
      <c r="F72" s="60" t="s">
        <v>2</v>
      </c>
      <c r="G72" s="64">
        <v>1390000</v>
      </c>
      <c r="H72" s="62">
        <v>295.89999999999998</v>
      </c>
      <c r="I72" s="68" t="s">
        <v>349</v>
      </c>
    </row>
    <row r="73" spans="2:9" x14ac:dyDescent="0.25">
      <c r="B73" s="58" t="s">
        <v>276</v>
      </c>
      <c r="C73" s="59" t="s">
        <v>263</v>
      </c>
      <c r="D73" s="59" t="s">
        <v>269</v>
      </c>
      <c r="E73" s="69">
        <v>94400</v>
      </c>
      <c r="F73" s="60" t="s">
        <v>201</v>
      </c>
      <c r="G73" s="64">
        <v>2940000</v>
      </c>
      <c r="H73" s="62">
        <v>506.61999999999989</v>
      </c>
      <c r="I73" s="68" t="s">
        <v>349</v>
      </c>
    </row>
    <row r="74" spans="2:9" x14ac:dyDescent="0.25">
      <c r="B74" s="58" t="s">
        <v>275</v>
      </c>
      <c r="C74" s="59" t="s">
        <v>264</v>
      </c>
      <c r="D74" s="59" t="s">
        <v>270</v>
      </c>
      <c r="E74" s="69">
        <v>93190</v>
      </c>
      <c r="F74" s="60" t="s">
        <v>15</v>
      </c>
      <c r="G74" s="64">
        <v>3040000</v>
      </c>
      <c r="H74" s="62">
        <v>950.8900000000001</v>
      </c>
      <c r="I74" s="68" t="s">
        <v>349</v>
      </c>
    </row>
    <row r="75" spans="2:9" x14ac:dyDescent="0.25">
      <c r="B75" s="58" t="s">
        <v>274</v>
      </c>
      <c r="C75" s="59" t="s">
        <v>144</v>
      </c>
      <c r="D75" s="59" t="s">
        <v>271</v>
      </c>
      <c r="E75" s="69">
        <v>68000</v>
      </c>
      <c r="F75" s="60" t="s">
        <v>20</v>
      </c>
      <c r="G75" s="64">
        <v>2430000</v>
      </c>
      <c r="H75" s="62">
        <v>1153.52</v>
      </c>
      <c r="I75" s="68" t="s">
        <v>349</v>
      </c>
    </row>
    <row r="76" spans="2:9" x14ac:dyDescent="0.25">
      <c r="B76" s="58" t="s">
        <v>273</v>
      </c>
      <c r="C76" s="59" t="s">
        <v>265</v>
      </c>
      <c r="D76" s="59" t="s">
        <v>272</v>
      </c>
      <c r="E76" s="69">
        <v>93250</v>
      </c>
      <c r="F76" s="60" t="s">
        <v>15</v>
      </c>
      <c r="G76" s="64">
        <v>1510000</v>
      </c>
      <c r="H76" s="62">
        <v>362.2</v>
      </c>
      <c r="I76" s="68" t="s">
        <v>349</v>
      </c>
    </row>
    <row r="77" spans="2:9" x14ac:dyDescent="0.25">
      <c r="B77" s="58" t="s">
        <v>299</v>
      </c>
      <c r="C77" s="59" t="s">
        <v>125</v>
      </c>
      <c r="D77" s="59" t="s">
        <v>281</v>
      </c>
      <c r="E77" s="69">
        <v>69008</v>
      </c>
      <c r="F77" s="60" t="s">
        <v>130</v>
      </c>
      <c r="G77" s="64">
        <v>4634000</v>
      </c>
      <c r="H77" s="62">
        <v>853.7</v>
      </c>
      <c r="I77" s="68" t="s">
        <v>349</v>
      </c>
    </row>
    <row r="78" spans="2:9" x14ac:dyDescent="0.25">
      <c r="B78" s="58" t="s">
        <v>292</v>
      </c>
      <c r="C78" s="59" t="s">
        <v>104</v>
      </c>
      <c r="D78" s="59" t="s">
        <v>282</v>
      </c>
      <c r="E78" s="69" t="s">
        <v>57</v>
      </c>
      <c r="F78" s="60" t="s">
        <v>2</v>
      </c>
      <c r="G78" s="64">
        <v>1034000</v>
      </c>
      <c r="H78" s="62">
        <v>314.55</v>
      </c>
      <c r="I78" s="68" t="s">
        <v>349</v>
      </c>
    </row>
    <row r="79" spans="2:9" x14ac:dyDescent="0.25">
      <c r="B79" s="58" t="s">
        <v>293</v>
      </c>
      <c r="C79" s="59" t="s">
        <v>105</v>
      </c>
      <c r="D79" s="59" t="s">
        <v>283</v>
      </c>
      <c r="E79" s="69" t="s">
        <v>58</v>
      </c>
      <c r="F79" s="60" t="s">
        <v>2</v>
      </c>
      <c r="G79" s="64">
        <v>1508000</v>
      </c>
      <c r="H79" s="62">
        <v>354.6</v>
      </c>
      <c r="I79" s="68" t="s">
        <v>349</v>
      </c>
    </row>
    <row r="80" spans="2:9" x14ac:dyDescent="0.25">
      <c r="B80" s="58" t="s">
        <v>298</v>
      </c>
      <c r="C80" s="59" t="s">
        <v>125</v>
      </c>
      <c r="D80" s="59" t="s">
        <v>284</v>
      </c>
      <c r="E80" s="69">
        <v>69001</v>
      </c>
      <c r="F80" s="60" t="s">
        <v>130</v>
      </c>
      <c r="G80" s="64">
        <v>4250897</v>
      </c>
      <c r="H80" s="62">
        <v>714.6</v>
      </c>
      <c r="I80" s="68" t="s">
        <v>349</v>
      </c>
    </row>
    <row r="81" spans="2:9" x14ac:dyDescent="0.25">
      <c r="B81" s="58" t="s">
        <v>294</v>
      </c>
      <c r="C81" s="59" t="s">
        <v>289</v>
      </c>
      <c r="D81" s="59" t="s">
        <v>285</v>
      </c>
      <c r="E81" s="69">
        <v>77500</v>
      </c>
      <c r="F81" s="60" t="s">
        <v>300</v>
      </c>
      <c r="G81" s="64">
        <v>1200000</v>
      </c>
      <c r="H81" s="62">
        <v>334.7</v>
      </c>
      <c r="I81" s="68" t="s">
        <v>349</v>
      </c>
    </row>
    <row r="82" spans="2:9" x14ac:dyDescent="0.25">
      <c r="B82" s="58" t="s">
        <v>295</v>
      </c>
      <c r="C82" s="59" t="s">
        <v>290</v>
      </c>
      <c r="D82" s="59" t="s">
        <v>286</v>
      </c>
      <c r="E82" s="69">
        <v>74000</v>
      </c>
      <c r="F82" s="60" t="s">
        <v>301</v>
      </c>
      <c r="G82" s="64">
        <v>3364233</v>
      </c>
      <c r="H82" s="62">
        <v>658.65</v>
      </c>
      <c r="I82" s="68" t="s">
        <v>349</v>
      </c>
    </row>
    <row r="83" spans="2:9" x14ac:dyDescent="0.25">
      <c r="B83" s="58" t="s">
        <v>296</v>
      </c>
      <c r="C83" s="59" t="s">
        <v>117</v>
      </c>
      <c r="D83" s="59" t="s">
        <v>287</v>
      </c>
      <c r="E83" s="69">
        <v>92700</v>
      </c>
      <c r="F83" s="60" t="s">
        <v>17</v>
      </c>
      <c r="G83" s="64">
        <v>2310000</v>
      </c>
      <c r="H83" s="62">
        <v>368.41</v>
      </c>
      <c r="I83" s="68" t="s">
        <v>349</v>
      </c>
    </row>
    <row r="84" spans="2:9" x14ac:dyDescent="0.25">
      <c r="B84" s="58" t="s">
        <v>297</v>
      </c>
      <c r="C84" s="59" t="s">
        <v>291</v>
      </c>
      <c r="D84" s="59" t="s">
        <v>288</v>
      </c>
      <c r="E84" s="69">
        <v>54000</v>
      </c>
      <c r="F84" s="60" t="s">
        <v>232</v>
      </c>
      <c r="G84" s="64">
        <v>1561000</v>
      </c>
      <c r="H84" s="62">
        <v>669.61</v>
      </c>
      <c r="I84" s="68" t="s">
        <v>349</v>
      </c>
    </row>
    <row r="85" spans="2:9" x14ac:dyDescent="0.25">
      <c r="B85" s="58" t="s">
        <v>323</v>
      </c>
      <c r="C85" s="59" t="s">
        <v>107</v>
      </c>
      <c r="D85" s="59" t="s">
        <v>304</v>
      </c>
      <c r="E85" s="69">
        <v>31000</v>
      </c>
      <c r="F85" s="60" t="s">
        <v>7</v>
      </c>
      <c r="G85" s="64">
        <v>300000</v>
      </c>
      <c r="H85" s="62">
        <v>85.2</v>
      </c>
      <c r="I85" s="68" t="s">
        <v>349</v>
      </c>
    </row>
    <row r="86" spans="2:9" x14ac:dyDescent="0.25">
      <c r="B86" s="58" t="s">
        <v>324</v>
      </c>
      <c r="C86" s="59" t="s">
        <v>107</v>
      </c>
      <c r="D86" s="59" t="s">
        <v>305</v>
      </c>
      <c r="E86" s="69">
        <v>31000</v>
      </c>
      <c r="F86" s="60" t="s">
        <v>7</v>
      </c>
      <c r="G86" s="64">
        <v>1650000</v>
      </c>
      <c r="H86" s="62">
        <v>370.34</v>
      </c>
      <c r="I86" s="68" t="s">
        <v>349</v>
      </c>
    </row>
    <row r="87" spans="2:9" x14ac:dyDescent="0.25">
      <c r="B87" s="58" t="s">
        <v>325</v>
      </c>
      <c r="C87" s="59" t="s">
        <v>302</v>
      </c>
      <c r="D87" s="59" t="s">
        <v>306</v>
      </c>
      <c r="E87" s="69">
        <v>69100</v>
      </c>
      <c r="F87" s="60" t="s">
        <v>130</v>
      </c>
      <c r="G87" s="64">
        <v>1360000</v>
      </c>
      <c r="H87" s="62">
        <v>336.2</v>
      </c>
      <c r="I87" s="68" t="s">
        <v>349</v>
      </c>
    </row>
    <row r="88" spans="2:9" x14ac:dyDescent="0.25">
      <c r="B88" s="58" t="s">
        <v>326</v>
      </c>
      <c r="C88" s="59" t="s">
        <v>155</v>
      </c>
      <c r="D88" s="59" t="s">
        <v>307</v>
      </c>
      <c r="E88" s="69" t="s">
        <v>158</v>
      </c>
      <c r="F88" s="60" t="s">
        <v>2</v>
      </c>
      <c r="G88" s="64">
        <v>1620000</v>
      </c>
      <c r="H88" s="62">
        <v>356.9</v>
      </c>
      <c r="I88" s="68" t="s">
        <v>349</v>
      </c>
    </row>
    <row r="89" spans="2:9" x14ac:dyDescent="0.25">
      <c r="B89" s="58" t="s">
        <v>327</v>
      </c>
      <c r="C89" s="59" t="s">
        <v>303</v>
      </c>
      <c r="D89" s="59" t="s">
        <v>308</v>
      </c>
      <c r="E89" s="69">
        <v>73100</v>
      </c>
      <c r="F89" s="60" t="s">
        <v>301</v>
      </c>
      <c r="G89" s="64">
        <v>1440000</v>
      </c>
      <c r="H89" s="62">
        <v>292.5</v>
      </c>
      <c r="I89" s="68" t="s">
        <v>349</v>
      </c>
    </row>
    <row r="90" spans="2:9" x14ac:dyDescent="0.25">
      <c r="B90" s="58" t="s">
        <v>312</v>
      </c>
      <c r="C90" s="59" t="s">
        <v>125</v>
      </c>
      <c r="D90" s="59" t="s">
        <v>316</v>
      </c>
      <c r="E90" s="69">
        <v>69007</v>
      </c>
      <c r="F90" s="60" t="s">
        <v>130</v>
      </c>
      <c r="G90" s="64">
        <v>1535000</v>
      </c>
      <c r="H90" s="62">
        <v>285.10000000000002</v>
      </c>
      <c r="I90" s="68" t="s">
        <v>349</v>
      </c>
    </row>
    <row r="91" spans="2:9" x14ac:dyDescent="0.25">
      <c r="B91" s="58" t="s">
        <v>313</v>
      </c>
      <c r="C91" s="59" t="s">
        <v>125</v>
      </c>
      <c r="D91" s="59" t="s">
        <v>317</v>
      </c>
      <c r="E91" s="69">
        <v>69007</v>
      </c>
      <c r="F91" s="60" t="s">
        <v>130</v>
      </c>
      <c r="G91" s="64">
        <v>937000</v>
      </c>
      <c r="H91" s="62">
        <v>190.19</v>
      </c>
      <c r="I91" s="68" t="s">
        <v>349</v>
      </c>
    </row>
    <row r="92" spans="2:9" x14ac:dyDescent="0.25">
      <c r="B92" s="58" t="s">
        <v>314</v>
      </c>
      <c r="C92" s="59" t="s">
        <v>125</v>
      </c>
      <c r="D92" s="59" t="s">
        <v>318</v>
      </c>
      <c r="E92" s="69">
        <v>69008</v>
      </c>
      <c r="F92" s="60" t="s">
        <v>130</v>
      </c>
      <c r="G92" s="64">
        <v>894000</v>
      </c>
      <c r="H92" s="62">
        <v>266</v>
      </c>
      <c r="I92" s="68" t="s">
        <v>349</v>
      </c>
    </row>
    <row r="93" spans="2:9" x14ac:dyDescent="0.25">
      <c r="B93" s="58" t="s">
        <v>311</v>
      </c>
      <c r="C93" s="59" t="s">
        <v>291</v>
      </c>
      <c r="D93" s="59" t="s">
        <v>319</v>
      </c>
      <c r="E93" s="69">
        <v>54000</v>
      </c>
      <c r="F93" s="60" t="s">
        <v>232</v>
      </c>
      <c r="G93" s="64">
        <v>1412000</v>
      </c>
      <c r="H93" s="62">
        <v>547.20000000000005</v>
      </c>
      <c r="I93" s="68" t="s">
        <v>349</v>
      </c>
    </row>
    <row r="94" spans="2:9" x14ac:dyDescent="0.25">
      <c r="B94" s="58" t="s">
        <v>315</v>
      </c>
      <c r="C94" s="59" t="s">
        <v>302</v>
      </c>
      <c r="D94" s="59" t="s">
        <v>320</v>
      </c>
      <c r="E94" s="69">
        <v>69100</v>
      </c>
      <c r="F94" s="60" t="s">
        <v>130</v>
      </c>
      <c r="G94" s="64">
        <v>930000</v>
      </c>
      <c r="H94" s="62">
        <v>174.58</v>
      </c>
      <c r="I94" s="68" t="s">
        <v>349</v>
      </c>
    </row>
    <row r="95" spans="2:9" x14ac:dyDescent="0.25">
      <c r="B95" s="58" t="s">
        <v>310</v>
      </c>
      <c r="C95" s="59" t="s">
        <v>193</v>
      </c>
      <c r="D95" s="59" t="s">
        <v>322</v>
      </c>
      <c r="E95" s="69">
        <v>33000</v>
      </c>
      <c r="F95" s="60" t="s">
        <v>200</v>
      </c>
      <c r="G95" s="64">
        <v>1340000</v>
      </c>
      <c r="H95" s="62">
        <v>283.75</v>
      </c>
      <c r="I95" s="68" t="s">
        <v>349</v>
      </c>
    </row>
    <row r="96" spans="2:9" x14ac:dyDescent="0.25">
      <c r="B96" s="58" t="s">
        <v>309</v>
      </c>
      <c r="C96" s="59" t="s">
        <v>239</v>
      </c>
      <c r="D96" s="59" t="s">
        <v>321</v>
      </c>
      <c r="E96" s="69">
        <v>93100</v>
      </c>
      <c r="F96" s="60" t="s">
        <v>15</v>
      </c>
      <c r="G96" s="64">
        <v>3547599</v>
      </c>
      <c r="H96" s="62">
        <v>481.8</v>
      </c>
      <c r="I96" s="68" t="s">
        <v>349</v>
      </c>
    </row>
    <row r="97" spans="2:9" x14ac:dyDescent="0.25">
      <c r="B97" s="58" t="s">
        <v>328</v>
      </c>
      <c r="C97" s="59" t="s">
        <v>332</v>
      </c>
      <c r="D97" s="59" t="s">
        <v>335</v>
      </c>
      <c r="E97" s="69">
        <v>95700</v>
      </c>
      <c r="F97" s="60" t="s">
        <v>336</v>
      </c>
      <c r="G97" s="64">
        <v>4604226</v>
      </c>
      <c r="H97" s="62">
        <v>1051.71</v>
      </c>
      <c r="I97" s="68" t="s">
        <v>349</v>
      </c>
    </row>
    <row r="98" spans="2:9" x14ac:dyDescent="0.25">
      <c r="B98" s="58" t="s">
        <v>330</v>
      </c>
      <c r="C98" s="59" t="s">
        <v>302</v>
      </c>
      <c r="D98" s="59" t="s">
        <v>333</v>
      </c>
      <c r="E98" s="69">
        <v>69100</v>
      </c>
      <c r="F98" s="60" t="s">
        <v>130</v>
      </c>
      <c r="G98" s="64">
        <v>2425803</v>
      </c>
      <c r="H98" s="62">
        <v>678.39</v>
      </c>
      <c r="I98" s="68" t="s">
        <v>349</v>
      </c>
    </row>
    <row r="99" spans="2:9" x14ac:dyDescent="0.25">
      <c r="B99" s="58" t="s">
        <v>329</v>
      </c>
      <c r="C99" s="59" t="s">
        <v>331</v>
      </c>
      <c r="D99" s="59" t="s">
        <v>334</v>
      </c>
      <c r="E99" s="69">
        <v>95160</v>
      </c>
      <c r="F99" s="60" t="s">
        <v>336</v>
      </c>
      <c r="G99" s="64">
        <v>840000</v>
      </c>
      <c r="H99" s="62">
        <v>219</v>
      </c>
      <c r="I99" s="68" t="s">
        <v>349</v>
      </c>
    </row>
    <row r="100" spans="2:9" x14ac:dyDescent="0.25">
      <c r="B100" s="58" t="s">
        <v>341</v>
      </c>
      <c r="C100" s="59" t="s">
        <v>337</v>
      </c>
      <c r="D100" s="59" t="s">
        <v>339</v>
      </c>
      <c r="E100" s="69">
        <v>92800</v>
      </c>
      <c r="F100" s="60" t="s">
        <v>17</v>
      </c>
      <c r="G100" s="64">
        <v>4110000</v>
      </c>
      <c r="H100" s="62">
        <v>612.20000000000005</v>
      </c>
      <c r="I100" s="68" t="s">
        <v>349</v>
      </c>
    </row>
    <row r="101" spans="2:9" x14ac:dyDescent="0.25">
      <c r="B101" s="70" t="s">
        <v>342</v>
      </c>
      <c r="C101" s="71" t="s">
        <v>338</v>
      </c>
      <c r="D101" s="71" t="s">
        <v>340</v>
      </c>
      <c r="E101" s="72">
        <v>69260</v>
      </c>
      <c r="F101" s="73" t="s">
        <v>130</v>
      </c>
      <c r="G101" s="74">
        <v>2279000</v>
      </c>
      <c r="H101" s="75">
        <v>493.07</v>
      </c>
      <c r="I101" s="76" t="s">
        <v>349</v>
      </c>
    </row>
    <row r="102" spans="2:9" x14ac:dyDescent="0.25">
      <c r="B102" s="48"/>
      <c r="C102" s="48"/>
      <c r="D102" s="48"/>
      <c r="E102" s="48"/>
      <c r="F102" s="48"/>
      <c r="G102" s="48"/>
      <c r="H102" s="48"/>
      <c r="I102" s="48"/>
    </row>
    <row r="103" spans="2:9" x14ac:dyDescent="0.25">
      <c r="B103" s="39"/>
      <c r="C103" s="39"/>
      <c r="D103" s="39"/>
      <c r="E103" s="39"/>
      <c r="F103" s="39"/>
      <c r="G103" s="39"/>
      <c r="H103" s="39"/>
      <c r="I103" s="39"/>
    </row>
    <row r="104" spans="2:9" x14ac:dyDescent="0.25">
      <c r="B104" s="39"/>
      <c r="C104" s="39"/>
      <c r="D104" s="39"/>
      <c r="E104" s="42"/>
      <c r="F104" s="39"/>
      <c r="G104" s="39"/>
      <c r="H104" s="39"/>
      <c r="I104" s="39"/>
    </row>
    <row r="105" spans="2:9" x14ac:dyDescent="0.25">
      <c r="B105" s="39"/>
      <c r="C105" s="43"/>
      <c r="D105" s="44"/>
      <c r="E105" s="44"/>
      <c r="F105" s="39"/>
      <c r="G105" s="39"/>
      <c r="H105" s="39"/>
      <c r="I105" s="39"/>
    </row>
    <row r="106" spans="2:9" x14ac:dyDescent="0.25">
      <c r="B106" s="39"/>
      <c r="C106" s="43"/>
      <c r="D106" s="44"/>
      <c r="E106" s="44"/>
      <c r="F106" s="39"/>
      <c r="G106" s="39"/>
      <c r="H106" s="39"/>
      <c r="I106" s="39"/>
    </row>
    <row r="107" spans="2:9" x14ac:dyDescent="0.25">
      <c r="B107" s="39"/>
      <c r="C107" s="43"/>
      <c r="D107" s="43"/>
      <c r="E107" s="43"/>
      <c r="F107" s="39"/>
      <c r="G107" s="39"/>
      <c r="H107" s="39"/>
      <c r="I107" s="39"/>
    </row>
    <row r="108" spans="2:9" x14ac:dyDescent="0.25">
      <c r="B108" s="39"/>
      <c r="C108" s="43"/>
      <c r="D108" s="39"/>
      <c r="E108" s="39"/>
      <c r="F108" s="39"/>
      <c r="G108" s="39"/>
      <c r="H108" s="39"/>
      <c r="I108" s="39"/>
    </row>
    <row r="109" spans="2:9" x14ac:dyDescent="0.25">
      <c r="B109" s="39"/>
      <c r="C109" s="43"/>
      <c r="D109" s="44"/>
      <c r="E109" s="44"/>
      <c r="F109" s="39"/>
      <c r="G109" s="39"/>
      <c r="H109" s="39"/>
      <c r="I109" s="39"/>
    </row>
    <row r="110" spans="2:9" x14ac:dyDescent="0.25">
      <c r="B110" s="39"/>
      <c r="C110" s="43"/>
      <c r="D110" s="43"/>
      <c r="E110" s="43"/>
      <c r="F110" s="39"/>
      <c r="G110" s="39"/>
      <c r="H110" s="39"/>
      <c r="I110" s="39"/>
    </row>
    <row r="111" spans="2:9" x14ac:dyDescent="0.25">
      <c r="B111" s="39"/>
      <c r="C111" s="43"/>
      <c r="D111" s="45"/>
      <c r="E111" s="45"/>
      <c r="F111" s="39"/>
      <c r="G111" s="39"/>
      <c r="H111" s="39"/>
      <c r="I111" s="39"/>
    </row>
    <row r="112" spans="2:9" x14ac:dyDescent="0.25">
      <c r="B112" s="39"/>
      <c r="C112" s="43"/>
      <c r="D112" s="44"/>
      <c r="E112" s="44"/>
      <c r="F112" s="39"/>
      <c r="G112" s="39"/>
      <c r="H112" s="39"/>
      <c r="I112" s="39"/>
    </row>
    <row r="113" spans="2:9" x14ac:dyDescent="0.25">
      <c r="B113" s="39"/>
      <c r="C113" s="43"/>
      <c r="D113" s="39"/>
      <c r="E113" s="39"/>
      <c r="F113" s="39"/>
      <c r="G113" s="39"/>
      <c r="H113" s="39"/>
      <c r="I113" s="39"/>
    </row>
    <row r="114" spans="2:9" x14ac:dyDescent="0.25">
      <c r="B114" s="39"/>
      <c r="C114" s="43"/>
      <c r="D114" s="39"/>
      <c r="E114" s="39"/>
      <c r="F114" s="39"/>
      <c r="G114" s="39"/>
      <c r="H114" s="39"/>
      <c r="I114" s="39"/>
    </row>
    <row r="115" spans="2:9" x14ac:dyDescent="0.25">
      <c r="B115" s="39"/>
      <c r="C115" s="43"/>
      <c r="D115" s="44"/>
      <c r="E115" s="44"/>
      <c r="F115" s="39"/>
      <c r="G115" s="39"/>
      <c r="H115" s="39"/>
      <c r="I115" s="39"/>
    </row>
    <row r="116" spans="2:9" x14ac:dyDescent="0.25">
      <c r="B116" s="39"/>
      <c r="C116" s="43"/>
      <c r="D116" s="39"/>
      <c r="E116" s="39"/>
      <c r="F116" s="39"/>
      <c r="G116" s="39"/>
      <c r="H116" s="39"/>
      <c r="I116" s="39"/>
    </row>
    <row r="117" spans="2:9" x14ac:dyDescent="0.25">
      <c r="B117" s="39"/>
      <c r="C117" s="43"/>
      <c r="D117" s="44"/>
      <c r="E117" s="44"/>
      <c r="F117" s="39"/>
      <c r="G117" s="39"/>
      <c r="H117" s="39"/>
      <c r="I117" s="39"/>
    </row>
    <row r="118" spans="2:9" x14ac:dyDescent="0.25">
      <c r="B118" s="39"/>
      <c r="C118" s="43"/>
      <c r="D118" s="44"/>
      <c r="E118" s="44"/>
      <c r="F118" s="39"/>
      <c r="G118" s="39"/>
      <c r="H118" s="39"/>
      <c r="I118" s="39"/>
    </row>
    <row r="119" spans="2:9" x14ac:dyDescent="0.25">
      <c r="B119" s="39"/>
      <c r="C119" s="43"/>
      <c r="D119" s="39"/>
      <c r="E119" s="39"/>
      <c r="F119" s="39"/>
      <c r="G119" s="39"/>
      <c r="H119" s="39"/>
      <c r="I119" s="39"/>
    </row>
    <row r="120" spans="2:9" x14ac:dyDescent="0.25">
      <c r="B120" s="39"/>
      <c r="C120" s="43"/>
      <c r="D120" s="44"/>
      <c r="E120" s="44"/>
      <c r="F120" s="39"/>
      <c r="G120" s="39"/>
      <c r="H120" s="39"/>
      <c r="I120" s="39"/>
    </row>
    <row r="121" spans="2:9" x14ac:dyDescent="0.25">
      <c r="B121" s="39"/>
      <c r="C121" s="43"/>
      <c r="D121" s="44"/>
      <c r="E121" s="44"/>
      <c r="F121" s="39"/>
      <c r="G121" s="39"/>
      <c r="H121" s="39"/>
      <c r="I121" s="39"/>
    </row>
    <row r="122" spans="2:9" x14ac:dyDescent="0.25">
      <c r="B122" s="39"/>
      <c r="C122" s="43"/>
      <c r="D122" s="39"/>
      <c r="E122" s="39"/>
      <c r="F122" s="39"/>
      <c r="G122" s="39"/>
      <c r="H122" s="39"/>
      <c r="I122" s="39"/>
    </row>
    <row r="123" spans="2:9" x14ac:dyDescent="0.25">
      <c r="B123" s="39"/>
      <c r="C123" s="43"/>
      <c r="D123" s="39"/>
      <c r="E123" s="39"/>
      <c r="F123" s="39"/>
      <c r="G123" s="39"/>
      <c r="H123" s="39"/>
      <c r="I123" s="39"/>
    </row>
    <row r="124" spans="2:9" x14ac:dyDescent="0.25">
      <c r="B124" s="39"/>
      <c r="C124" s="43"/>
      <c r="D124" s="39"/>
      <c r="E124" s="39"/>
      <c r="F124" s="39"/>
      <c r="G124" s="39"/>
      <c r="H124" s="39"/>
      <c r="I124" s="39"/>
    </row>
    <row r="125" spans="2:9" x14ac:dyDescent="0.25">
      <c r="B125" s="39"/>
      <c r="C125" s="43"/>
      <c r="D125" s="39"/>
      <c r="E125" s="39"/>
      <c r="F125" s="39"/>
      <c r="G125" s="39"/>
      <c r="H125" s="39"/>
      <c r="I125" s="39"/>
    </row>
    <row r="126" spans="2:9" x14ac:dyDescent="0.25">
      <c r="B126" s="39"/>
      <c r="C126" s="43"/>
      <c r="D126" s="39"/>
      <c r="E126" s="39"/>
      <c r="F126" s="39"/>
      <c r="G126" s="39"/>
      <c r="H126" s="39"/>
      <c r="I126" s="39"/>
    </row>
    <row r="127" spans="2:9" x14ac:dyDescent="0.25">
      <c r="B127" s="39"/>
      <c r="C127" s="43"/>
      <c r="D127" s="39"/>
      <c r="E127" s="39"/>
      <c r="F127" s="39"/>
      <c r="G127" s="39"/>
      <c r="H127" s="39"/>
      <c r="I127" s="39"/>
    </row>
    <row r="128" spans="2:9" x14ac:dyDescent="0.25">
      <c r="B128" s="39"/>
      <c r="C128" s="43"/>
      <c r="D128" s="39"/>
      <c r="E128" s="39"/>
      <c r="F128" s="39"/>
      <c r="G128" s="39"/>
      <c r="H128" s="39"/>
      <c r="I128" s="39"/>
    </row>
    <row r="129" spans="2:9" x14ac:dyDescent="0.25">
      <c r="B129" s="39"/>
      <c r="C129" s="43"/>
      <c r="D129" s="39"/>
      <c r="E129" s="39"/>
      <c r="F129" s="39"/>
      <c r="G129" s="39"/>
      <c r="H129" s="39"/>
      <c r="I129" s="39"/>
    </row>
    <row r="130" spans="2:9" x14ac:dyDescent="0.25">
      <c r="B130" s="39"/>
      <c r="C130" s="43"/>
      <c r="D130" s="39"/>
      <c r="E130" s="39"/>
      <c r="F130" s="39"/>
      <c r="G130" s="39"/>
      <c r="H130" s="39"/>
      <c r="I130" s="39"/>
    </row>
    <row r="131" spans="2:9" x14ac:dyDescent="0.25">
      <c r="B131" s="39"/>
      <c r="C131" s="43"/>
      <c r="D131" s="39"/>
      <c r="E131" s="39"/>
      <c r="F131" s="39"/>
      <c r="G131" s="39"/>
      <c r="H131" s="39"/>
      <c r="I131" s="39"/>
    </row>
    <row r="132" spans="2:9" x14ac:dyDescent="0.25">
      <c r="B132" s="39"/>
      <c r="C132" s="43"/>
      <c r="D132" s="39"/>
      <c r="E132" s="39"/>
      <c r="F132" s="39"/>
      <c r="G132" s="39"/>
      <c r="H132" s="39"/>
      <c r="I132" s="39"/>
    </row>
    <row r="133" spans="2:9" x14ac:dyDescent="0.25">
      <c r="B133" s="39"/>
      <c r="C133" s="43"/>
      <c r="D133" s="39"/>
      <c r="E133" s="39"/>
      <c r="F133" s="39"/>
      <c r="G133" s="39"/>
      <c r="H133" s="39"/>
      <c r="I133" s="39"/>
    </row>
    <row r="134" spans="2:9" x14ac:dyDescent="0.25">
      <c r="B134" s="39"/>
      <c r="C134" s="43"/>
      <c r="D134" s="39"/>
      <c r="E134" s="39"/>
      <c r="F134" s="39"/>
      <c r="G134" s="39"/>
      <c r="H134" s="39"/>
      <c r="I134" s="39"/>
    </row>
    <row r="135" spans="2:9" x14ac:dyDescent="0.25">
      <c r="B135" s="39"/>
      <c r="C135" s="43"/>
      <c r="D135" s="39"/>
      <c r="E135" s="39"/>
      <c r="F135" s="39"/>
      <c r="G135" s="39"/>
      <c r="H135" s="39"/>
      <c r="I135" s="39"/>
    </row>
    <row r="136" spans="2:9" x14ac:dyDescent="0.25">
      <c r="B136" s="39"/>
      <c r="C136" s="43"/>
      <c r="D136" s="39"/>
      <c r="E136" s="39"/>
      <c r="F136" s="39"/>
      <c r="G136" s="39"/>
      <c r="H136" s="39"/>
      <c r="I136" s="39"/>
    </row>
    <row r="137" spans="2:9" x14ac:dyDescent="0.25">
      <c r="B137" s="39"/>
      <c r="C137" s="43"/>
      <c r="D137" s="39"/>
      <c r="E137" s="39"/>
      <c r="F137" s="39"/>
      <c r="G137" s="39"/>
      <c r="H137" s="39"/>
      <c r="I137" s="39"/>
    </row>
    <row r="138" spans="2:9" x14ac:dyDescent="0.25">
      <c r="B138" s="39"/>
      <c r="C138" s="43"/>
      <c r="D138" s="39"/>
      <c r="E138" s="39"/>
      <c r="F138" s="39"/>
      <c r="G138" s="39"/>
      <c r="H138" s="39"/>
      <c r="I138" s="39"/>
    </row>
    <row r="139" spans="2:9" x14ac:dyDescent="0.25">
      <c r="B139" s="39"/>
      <c r="C139" s="43"/>
      <c r="D139" s="39"/>
      <c r="E139" s="39"/>
      <c r="F139" s="39"/>
      <c r="G139" s="39"/>
      <c r="H139" s="39"/>
      <c r="I139" s="39"/>
    </row>
    <row r="140" spans="2:9" x14ac:dyDescent="0.25">
      <c r="B140" s="39"/>
      <c r="C140" s="43"/>
      <c r="D140" s="39"/>
      <c r="E140" s="39"/>
      <c r="F140" s="39"/>
      <c r="G140" s="39"/>
      <c r="H140" s="39"/>
      <c r="I140" s="39"/>
    </row>
    <row r="141" spans="2:9" x14ac:dyDescent="0.25">
      <c r="B141" s="39"/>
      <c r="C141" s="43"/>
      <c r="D141" s="39"/>
      <c r="E141" s="39"/>
      <c r="F141" s="39"/>
      <c r="G141" s="39"/>
      <c r="H141" s="39"/>
      <c r="I141" s="39"/>
    </row>
    <row r="142" spans="2:9" x14ac:dyDescent="0.25">
      <c r="B142" s="39"/>
      <c r="C142" s="43"/>
      <c r="D142" s="39"/>
      <c r="E142" s="39"/>
      <c r="F142" s="39"/>
      <c r="G142" s="39"/>
      <c r="H142" s="39"/>
      <c r="I142" s="39"/>
    </row>
    <row r="143" spans="2:9" x14ac:dyDescent="0.25">
      <c r="B143" s="39"/>
      <c r="C143" s="43"/>
      <c r="D143" s="39"/>
      <c r="E143" s="39"/>
      <c r="F143" s="39"/>
      <c r="G143" s="39"/>
      <c r="H143" s="39"/>
      <c r="I143" s="39"/>
    </row>
    <row r="144" spans="2:9" x14ac:dyDescent="0.25">
      <c r="B144" s="39"/>
      <c r="C144" s="43"/>
      <c r="D144" s="39"/>
      <c r="E144" s="39"/>
      <c r="F144" s="39"/>
      <c r="G144" s="39"/>
      <c r="H144" s="39"/>
      <c r="I144" s="39"/>
    </row>
    <row r="145" spans="2:9" x14ac:dyDescent="0.25">
      <c r="B145" s="39"/>
      <c r="C145" s="43"/>
      <c r="D145" s="39"/>
      <c r="E145" s="39"/>
      <c r="F145" s="39"/>
      <c r="G145" s="39"/>
      <c r="H145" s="39"/>
      <c r="I145" s="39"/>
    </row>
    <row r="146" spans="2:9" x14ac:dyDescent="0.25">
      <c r="B146" s="39"/>
      <c r="C146" s="43"/>
      <c r="D146" s="39"/>
      <c r="E146" s="39"/>
      <c r="F146" s="39"/>
      <c r="G146" s="39"/>
      <c r="H146" s="39"/>
      <c r="I146" s="39"/>
    </row>
    <row r="147" spans="2:9" x14ac:dyDescent="0.25">
      <c r="B147" s="39"/>
      <c r="C147" s="43"/>
      <c r="D147" s="39"/>
      <c r="E147" s="39"/>
      <c r="F147" s="39"/>
      <c r="G147" s="39"/>
      <c r="H147" s="39"/>
      <c r="I147" s="39"/>
    </row>
    <row r="148" spans="2:9" x14ac:dyDescent="0.25">
      <c r="B148" s="39"/>
      <c r="C148" s="43"/>
      <c r="D148" s="39"/>
      <c r="E148" s="39"/>
      <c r="F148" s="39"/>
      <c r="G148" s="39"/>
      <c r="H148" s="39"/>
      <c r="I148" s="39"/>
    </row>
    <row r="149" spans="2:9" x14ac:dyDescent="0.25">
      <c r="B149" s="39"/>
      <c r="C149" s="43"/>
      <c r="D149" s="39"/>
      <c r="E149" s="39"/>
      <c r="F149" s="39"/>
      <c r="G149" s="39"/>
      <c r="H149" s="39"/>
      <c r="I149" s="39"/>
    </row>
    <row r="150" spans="2:9" x14ac:dyDescent="0.25">
      <c r="B150" s="39"/>
      <c r="C150" s="43"/>
      <c r="D150" s="39"/>
      <c r="E150" s="39"/>
      <c r="F150" s="39"/>
      <c r="G150" s="39"/>
      <c r="H150" s="39"/>
      <c r="I150" s="39"/>
    </row>
    <row r="151" spans="2:9" x14ac:dyDescent="0.25">
      <c r="B151" s="39"/>
      <c r="C151" s="43"/>
      <c r="D151" s="39"/>
      <c r="E151" s="39"/>
      <c r="F151" s="39"/>
      <c r="G151" s="39"/>
      <c r="H151" s="39"/>
      <c r="I151" s="39"/>
    </row>
    <row r="152" spans="2:9" x14ac:dyDescent="0.25">
      <c r="B152" s="39"/>
      <c r="C152" s="43"/>
      <c r="D152" s="39"/>
      <c r="E152" s="39"/>
      <c r="F152" s="39"/>
      <c r="G152" s="39"/>
      <c r="H152" s="39"/>
      <c r="I152" s="39"/>
    </row>
    <row r="153" spans="2:9" x14ac:dyDescent="0.25">
      <c r="B153" s="39"/>
      <c r="C153" s="43"/>
      <c r="D153" s="39"/>
      <c r="E153" s="39"/>
      <c r="F153" s="39"/>
      <c r="G153" s="39"/>
      <c r="H153" s="39"/>
      <c r="I153" s="39"/>
    </row>
    <row r="154" spans="2:9" x14ac:dyDescent="0.25">
      <c r="B154" s="39"/>
      <c r="C154" s="43"/>
      <c r="D154" s="39"/>
      <c r="E154" s="39"/>
      <c r="F154" s="39"/>
      <c r="G154" s="39"/>
      <c r="H154" s="39"/>
      <c r="I154" s="39"/>
    </row>
    <row r="155" spans="2:9" x14ac:dyDescent="0.25">
      <c r="B155" s="39"/>
      <c r="C155" s="43"/>
      <c r="D155" s="39"/>
      <c r="E155" s="39"/>
      <c r="F155" s="39"/>
      <c r="G155" s="39"/>
      <c r="H155" s="39"/>
      <c r="I155" s="39"/>
    </row>
    <row r="156" spans="2:9" x14ac:dyDescent="0.25">
      <c r="B156" s="39"/>
      <c r="C156" s="43"/>
      <c r="D156" s="39"/>
      <c r="E156" s="39"/>
      <c r="F156" s="39"/>
      <c r="G156" s="39"/>
      <c r="H156" s="39"/>
      <c r="I156" s="39"/>
    </row>
    <row r="157" spans="2:9" x14ac:dyDescent="0.25">
      <c r="B157" s="39"/>
      <c r="C157" s="39"/>
      <c r="D157" s="39"/>
      <c r="E157" s="39"/>
      <c r="F157" s="39"/>
      <c r="G157" s="39"/>
      <c r="H157" s="39"/>
      <c r="I157" s="39"/>
    </row>
    <row r="158" spans="2:9" x14ac:dyDescent="0.25">
      <c r="B158" s="39"/>
      <c r="C158" s="39"/>
      <c r="D158" s="39"/>
      <c r="E158" s="39"/>
      <c r="F158" s="39"/>
      <c r="G158" s="39"/>
      <c r="H158" s="39"/>
      <c r="I158" s="39"/>
    </row>
    <row r="159" spans="2:9" x14ac:dyDescent="0.25">
      <c r="B159" s="39"/>
      <c r="C159" s="39"/>
      <c r="D159" s="39"/>
      <c r="E159" s="39"/>
      <c r="F159" s="39"/>
      <c r="G159" s="39"/>
      <c r="H159" s="39"/>
      <c r="I159" s="39"/>
    </row>
  </sheetData>
  <phoneticPr fontId="8" type="noConversion"/>
  <pageMargins left="0.25" right="0.25" top="0.75" bottom="0.75" header="0.3" footer="0.3"/>
  <pageSetup paperSize="8" scale="45" orientation="landscape" r:id="rId1"/>
  <ignoredErrors>
    <ignoredError sqref="E72 E68 E61:E67 E88 E4 E10:E11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CA0C-919B-415C-B8BA-4CAF3E084C5A}">
  <sheetPr>
    <pageSetUpPr fitToPage="1"/>
  </sheetPr>
  <dimension ref="A1:O69"/>
  <sheetViews>
    <sheetView zoomScale="85" zoomScaleNormal="85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L4" sqref="L4"/>
    </sheetView>
  </sheetViews>
  <sheetFormatPr baseColWidth="10" defaultColWidth="11.42578125" defaultRowHeight="15" x14ac:dyDescent="0.25"/>
  <cols>
    <col min="1" max="1" width="9.28515625" customWidth="1"/>
    <col min="2" max="2" width="15.140625" customWidth="1"/>
    <col min="3" max="3" width="13.5703125" bestFit="1" customWidth="1"/>
    <col min="4" max="4" width="24.140625" bestFit="1" customWidth="1"/>
    <col min="5" max="5" width="33.140625" bestFit="1" customWidth="1"/>
    <col min="6" max="6" width="14.5703125" hidden="1" customWidth="1"/>
    <col min="7" max="7" width="16.85546875" hidden="1" customWidth="1"/>
    <col min="8" max="8" width="19.5703125" customWidth="1"/>
    <col min="9" max="12" width="19" customWidth="1"/>
    <col min="13" max="13" width="49.85546875" bestFit="1" customWidth="1"/>
  </cols>
  <sheetData>
    <row r="1" spans="1:13" thickBot="1" x14ac:dyDescent="0.3">
      <c r="A1" s="49" t="s">
        <v>241</v>
      </c>
      <c r="B1" s="50"/>
      <c r="C1" s="50"/>
      <c r="D1" s="50"/>
      <c r="E1" s="50"/>
      <c r="F1" s="50"/>
      <c r="G1" s="50"/>
      <c r="H1" s="50"/>
      <c r="I1" s="50"/>
      <c r="J1" s="11"/>
      <c r="K1" s="11"/>
      <c r="L1" s="11"/>
    </row>
    <row r="2" spans="1:13" thickBot="1" x14ac:dyDescent="0.3">
      <c r="A2" s="1"/>
      <c r="H2" s="29"/>
      <c r="I2" s="29"/>
      <c r="J2" s="29"/>
      <c r="K2" s="29"/>
      <c r="L2" s="29"/>
    </row>
    <row r="3" spans="1:13" s="3" customFormat="1" ht="60" customHeight="1" thickBot="1" x14ac:dyDescent="0.3">
      <c r="A3" s="21" t="s">
        <v>0</v>
      </c>
      <c r="B3" s="22" t="s">
        <v>22</v>
      </c>
      <c r="C3" s="22" t="s">
        <v>1</v>
      </c>
      <c r="D3" s="22" t="s">
        <v>98</v>
      </c>
      <c r="E3" s="22" t="s">
        <v>67</v>
      </c>
      <c r="F3" s="22" t="s">
        <v>99</v>
      </c>
      <c r="G3" s="24" t="s">
        <v>4</v>
      </c>
      <c r="H3" s="2" t="s">
        <v>256</v>
      </c>
      <c r="I3" s="2" t="s">
        <v>257</v>
      </c>
      <c r="J3" s="2" t="s">
        <v>258</v>
      </c>
      <c r="K3" s="2" t="s">
        <v>247</v>
      </c>
      <c r="L3" s="25" t="s">
        <v>259</v>
      </c>
      <c r="M3" s="25" t="s">
        <v>190</v>
      </c>
    </row>
    <row r="4" spans="1:13" x14ac:dyDescent="0.25">
      <c r="A4" s="20" t="s">
        <v>8</v>
      </c>
      <c r="B4" s="4" t="s">
        <v>23</v>
      </c>
      <c r="C4" s="5">
        <v>42727</v>
      </c>
      <c r="D4" s="4" t="s">
        <v>100</v>
      </c>
      <c r="E4" s="4" t="s">
        <v>68</v>
      </c>
      <c r="F4" s="23" t="s">
        <v>54</v>
      </c>
      <c r="G4" s="23" t="s">
        <v>2</v>
      </c>
      <c r="H4" s="6">
        <v>286000</v>
      </c>
      <c r="I4" s="6">
        <v>287000</v>
      </c>
      <c r="J4" s="8">
        <v>287000</v>
      </c>
      <c r="K4" s="8"/>
      <c r="L4" s="32">
        <f>Tableau14[[#This Row],[Valeur VL 1T22
 V PAT]]-Tableau14[[#This Row],[Valeur VL 4T21
V PAT]]+Tableau14[[#This Row],[Ventes / travaux]]</f>
        <v>1000</v>
      </c>
      <c r="M4" s="26" t="s">
        <v>244</v>
      </c>
    </row>
    <row r="5" spans="1:13" x14ac:dyDescent="0.25">
      <c r="A5" s="16" t="s">
        <v>8</v>
      </c>
      <c r="B5" s="7" t="s">
        <v>24</v>
      </c>
      <c r="C5" s="15">
        <v>42731</v>
      </c>
      <c r="D5" s="7" t="s">
        <v>100</v>
      </c>
      <c r="E5" s="7" t="s">
        <v>69</v>
      </c>
      <c r="F5" s="11" t="s">
        <v>54</v>
      </c>
      <c r="G5" s="11" t="s">
        <v>2</v>
      </c>
      <c r="H5" s="27">
        <v>171895</v>
      </c>
      <c r="I5" s="27">
        <v>168000</v>
      </c>
      <c r="J5" s="27">
        <v>171895</v>
      </c>
      <c r="K5" s="27"/>
      <c r="L5" s="33">
        <f>Tableau14[[#This Row],[Valeur VL 1T22
 V PAT]]-Tableau14[[#This Row],[Valeur VL 4T21
V PAT]]+Tableau14[[#This Row],[Ventes / travaux]]</f>
        <v>0</v>
      </c>
      <c r="M5" s="26" t="s">
        <v>242</v>
      </c>
    </row>
    <row r="6" spans="1:13" s="19" customFormat="1" x14ac:dyDescent="0.25">
      <c r="A6" s="17" t="s">
        <v>9</v>
      </c>
      <c r="B6" s="13" t="s">
        <v>25</v>
      </c>
      <c r="C6" s="15">
        <v>42782</v>
      </c>
      <c r="D6" s="13" t="s">
        <v>101</v>
      </c>
      <c r="E6" s="13" t="s">
        <v>70</v>
      </c>
      <c r="F6" s="10" t="s">
        <v>55</v>
      </c>
      <c r="G6" s="10" t="s">
        <v>3</v>
      </c>
      <c r="H6" s="8">
        <v>372000</v>
      </c>
      <c r="I6" s="8">
        <v>370000</v>
      </c>
      <c r="J6" s="8">
        <v>370000</v>
      </c>
      <c r="K6" s="8"/>
      <c r="L6" s="32">
        <f>Tableau14[[#This Row],[Valeur VL 1T22
 V PAT]]-Tableau14[[#This Row],[Valeur VL 4T21
V PAT]]+Tableau14[[#This Row],[Ventes / travaux]]</f>
        <v>-2000</v>
      </c>
      <c r="M6" s="26" t="s">
        <v>244</v>
      </c>
    </row>
    <row r="7" spans="1:13" x14ac:dyDescent="0.25">
      <c r="A7" s="17" t="s">
        <v>9</v>
      </c>
      <c r="B7" s="13" t="s">
        <v>26</v>
      </c>
      <c r="C7" s="15">
        <v>42795</v>
      </c>
      <c r="D7" s="13" t="s">
        <v>100</v>
      </c>
      <c r="E7" s="13" t="s">
        <v>71</v>
      </c>
      <c r="F7" s="10" t="s">
        <v>54</v>
      </c>
      <c r="G7" s="10" t="s">
        <v>2</v>
      </c>
      <c r="H7" s="27">
        <v>375424</v>
      </c>
      <c r="I7" s="27">
        <v>346000</v>
      </c>
      <c r="J7" s="27">
        <v>375424</v>
      </c>
      <c r="K7" s="27"/>
      <c r="L7" s="33">
        <f>Tableau14[[#This Row],[Valeur VL 1T22
 V PAT]]-Tableau14[[#This Row],[Valeur VL 4T21
V PAT]]+Tableau14[[#This Row],[Ventes / travaux]]</f>
        <v>0</v>
      </c>
      <c r="M7" s="26" t="s">
        <v>245</v>
      </c>
    </row>
    <row r="8" spans="1:13" x14ac:dyDescent="0.25">
      <c r="A8" s="16" t="s">
        <v>9</v>
      </c>
      <c r="B8" s="7" t="s">
        <v>27</v>
      </c>
      <c r="C8" s="15">
        <v>42797</v>
      </c>
      <c r="D8" s="7" t="s">
        <v>102</v>
      </c>
      <c r="E8" s="7" t="s">
        <v>72</v>
      </c>
      <c r="F8" s="11" t="s">
        <v>56</v>
      </c>
      <c r="G8" s="11" t="s">
        <v>3</v>
      </c>
      <c r="H8" s="9">
        <v>331000</v>
      </c>
      <c r="I8" s="9">
        <v>330000</v>
      </c>
      <c r="J8" s="9">
        <v>330000</v>
      </c>
      <c r="K8" s="9"/>
      <c r="L8" s="34">
        <f>Tableau14[[#This Row],[Valeur VL 1T22
 V PAT]]-Tableau14[[#This Row],[Valeur VL 4T21
V PAT]]+Tableau14[[#This Row],[Ventes / travaux]]</f>
        <v>-1000</v>
      </c>
      <c r="M8" s="26" t="s">
        <v>244</v>
      </c>
    </row>
    <row r="9" spans="1:13" x14ac:dyDescent="0.25">
      <c r="A9" s="16" t="s">
        <v>9</v>
      </c>
      <c r="B9" s="7" t="s">
        <v>28</v>
      </c>
      <c r="C9" s="15">
        <v>42825</v>
      </c>
      <c r="D9" s="7" t="s">
        <v>103</v>
      </c>
      <c r="E9" s="7" t="s">
        <v>73</v>
      </c>
      <c r="F9" s="11">
        <v>34670</v>
      </c>
      <c r="G9" s="11" t="s">
        <v>10</v>
      </c>
      <c r="H9" s="9">
        <v>1057395</v>
      </c>
      <c r="I9" s="9">
        <v>1019000</v>
      </c>
      <c r="J9" s="9">
        <v>1057395</v>
      </c>
      <c r="K9" s="9"/>
      <c r="L9" s="34">
        <f>Tableau14[[#This Row],[Valeur VL 1T22
 V PAT]]-Tableau14[[#This Row],[Valeur VL 4T21
V PAT]]+Tableau14[[#This Row],[Ventes / travaux]]</f>
        <v>0</v>
      </c>
      <c r="M9" s="26" t="s">
        <v>242</v>
      </c>
    </row>
    <row r="10" spans="1:13" x14ac:dyDescent="0.25">
      <c r="A10" s="16" t="s">
        <v>5</v>
      </c>
      <c r="B10" s="7" t="s">
        <v>29</v>
      </c>
      <c r="C10" s="15">
        <v>42908</v>
      </c>
      <c r="D10" s="7" t="s">
        <v>104</v>
      </c>
      <c r="E10" s="7" t="s">
        <v>74</v>
      </c>
      <c r="F10" s="11" t="s">
        <v>57</v>
      </c>
      <c r="G10" s="11" t="s">
        <v>2</v>
      </c>
      <c r="H10" s="8">
        <v>578807</v>
      </c>
      <c r="I10" s="8">
        <v>560000</v>
      </c>
      <c r="J10" s="8">
        <v>578807</v>
      </c>
      <c r="K10" s="8"/>
      <c r="L10" s="32">
        <f>Tableau14[[#This Row],[Valeur VL 1T22
 V PAT]]-Tableau14[[#This Row],[Valeur VL 4T21
V PAT]]+Tableau14[[#This Row],[Ventes / travaux]]</f>
        <v>0</v>
      </c>
      <c r="M10" s="26" t="s">
        <v>245</v>
      </c>
    </row>
    <row r="11" spans="1:13" s="19" customFormat="1" x14ac:dyDescent="0.25">
      <c r="A11" s="17" t="s">
        <v>5</v>
      </c>
      <c r="B11" s="13" t="s">
        <v>30</v>
      </c>
      <c r="C11" s="15">
        <v>42915</v>
      </c>
      <c r="D11" s="13" t="s">
        <v>105</v>
      </c>
      <c r="E11" s="13" t="s">
        <v>75</v>
      </c>
      <c r="F11" s="10" t="s">
        <v>58</v>
      </c>
      <c r="G11" s="10" t="s">
        <v>2</v>
      </c>
      <c r="H11" s="8">
        <v>849069</v>
      </c>
      <c r="I11" s="8">
        <v>719000</v>
      </c>
      <c r="J11" s="27">
        <v>772195</v>
      </c>
      <c r="K11" s="8">
        <v>78000</v>
      </c>
      <c r="L11" s="32">
        <f>Tableau14[[#This Row],[Valeur VL 1T22
 V PAT]]-Tableau14[[#This Row],[Valeur VL 4T21
V PAT]]+Tableau14[[#This Row],[Ventes / travaux]]</f>
        <v>1126</v>
      </c>
      <c r="M11" s="31" t="s">
        <v>253</v>
      </c>
    </row>
    <row r="12" spans="1:13" ht="14.25" x14ac:dyDescent="0.25">
      <c r="A12" s="16" t="s">
        <v>5</v>
      </c>
      <c r="B12" s="7" t="s">
        <v>31</v>
      </c>
      <c r="C12" s="15">
        <v>42915</v>
      </c>
      <c r="D12" s="7" t="s">
        <v>101</v>
      </c>
      <c r="E12" s="7" t="s">
        <v>76</v>
      </c>
      <c r="F12" s="11">
        <v>83000</v>
      </c>
      <c r="G12" s="11" t="s">
        <v>3</v>
      </c>
      <c r="H12" s="9">
        <v>712480</v>
      </c>
      <c r="I12" s="9">
        <v>440000</v>
      </c>
      <c r="J12" s="9">
        <v>712480</v>
      </c>
      <c r="K12" s="9"/>
      <c r="L12" s="34">
        <f>Tableau14[[#This Row],[Valeur VL 1T22
 V PAT]]-Tableau14[[#This Row],[Valeur VL 4T21
V PAT]]+Tableau14[[#This Row],[Ventes / travaux]]</f>
        <v>0</v>
      </c>
      <c r="M12" s="31" t="s">
        <v>243</v>
      </c>
    </row>
    <row r="13" spans="1:13" x14ac:dyDescent="0.25">
      <c r="A13" s="16" t="s">
        <v>6</v>
      </c>
      <c r="B13" s="7" t="s">
        <v>32</v>
      </c>
      <c r="C13" s="15">
        <v>42919</v>
      </c>
      <c r="D13" s="7" t="s">
        <v>106</v>
      </c>
      <c r="E13" s="7" t="s">
        <v>77</v>
      </c>
      <c r="F13" s="11" t="s">
        <v>59</v>
      </c>
      <c r="G13" s="11" t="s">
        <v>2</v>
      </c>
      <c r="H13" s="9">
        <v>188000</v>
      </c>
      <c r="I13" s="9">
        <v>191000</v>
      </c>
      <c r="J13" s="9">
        <v>191000</v>
      </c>
      <c r="K13" s="9"/>
      <c r="L13" s="34">
        <f>Tableau14[[#This Row],[Valeur VL 1T22
 V PAT]]-Tableau14[[#This Row],[Valeur VL 4T21
V PAT]]+Tableau14[[#This Row],[Ventes / travaux]]</f>
        <v>3000</v>
      </c>
      <c r="M13" s="26" t="s">
        <v>244</v>
      </c>
    </row>
    <row r="14" spans="1:13" x14ac:dyDescent="0.25">
      <c r="A14" s="16" t="s">
        <v>6</v>
      </c>
      <c r="B14" s="7" t="s">
        <v>33</v>
      </c>
      <c r="C14" s="15">
        <v>42920</v>
      </c>
      <c r="D14" s="7" t="s">
        <v>107</v>
      </c>
      <c r="E14" s="7" t="s">
        <v>78</v>
      </c>
      <c r="F14" s="11">
        <v>31200</v>
      </c>
      <c r="G14" s="11" t="s">
        <v>7</v>
      </c>
      <c r="H14" s="9">
        <v>1134699</v>
      </c>
      <c r="I14" s="9">
        <v>1113000</v>
      </c>
      <c r="J14" s="9">
        <v>1134814</v>
      </c>
      <c r="K14" s="9"/>
      <c r="L14" s="34">
        <f>Tableau14[[#This Row],[Valeur VL 1T22
 V PAT]]-Tableau14[[#This Row],[Valeur VL 4T21
V PAT]]+Tableau14[[#This Row],[Ventes / travaux]]</f>
        <v>115</v>
      </c>
      <c r="M14" s="26" t="s">
        <v>242</v>
      </c>
    </row>
    <row r="15" spans="1:13" s="19" customFormat="1" x14ac:dyDescent="0.25">
      <c r="A15" s="17" t="s">
        <v>6</v>
      </c>
      <c r="B15" s="13" t="s">
        <v>34</v>
      </c>
      <c r="C15" s="15">
        <v>42929</v>
      </c>
      <c r="D15" s="13" t="s">
        <v>108</v>
      </c>
      <c r="E15" s="13" t="s">
        <v>79</v>
      </c>
      <c r="F15" s="10">
        <v>67200</v>
      </c>
      <c r="G15" s="10" t="s">
        <v>11</v>
      </c>
      <c r="H15" s="8">
        <v>393000</v>
      </c>
      <c r="I15" s="8">
        <v>295000</v>
      </c>
      <c r="J15" s="8">
        <v>295000</v>
      </c>
      <c r="K15" s="8">
        <v>106480</v>
      </c>
      <c r="L15" s="32">
        <f>Tableau14[[#This Row],[Valeur VL 1T22
 V PAT]]-Tableau14[[#This Row],[Valeur VL 4T21
V PAT]]+Tableau14[[#This Row],[Ventes / travaux]]</f>
        <v>8480</v>
      </c>
      <c r="M15" s="26" t="s">
        <v>248</v>
      </c>
    </row>
    <row r="16" spans="1:13" x14ac:dyDescent="0.25">
      <c r="A16" s="16" t="s">
        <v>6</v>
      </c>
      <c r="B16" s="7" t="s">
        <v>35</v>
      </c>
      <c r="C16" s="15">
        <v>42968</v>
      </c>
      <c r="D16" s="7" t="s">
        <v>102</v>
      </c>
      <c r="E16" s="7" t="s">
        <v>80</v>
      </c>
      <c r="F16" s="11">
        <v>83400</v>
      </c>
      <c r="G16" s="11" t="s">
        <v>3</v>
      </c>
      <c r="H16" s="9">
        <v>730000</v>
      </c>
      <c r="I16" s="9">
        <v>728000</v>
      </c>
      <c r="J16" s="9">
        <v>728000</v>
      </c>
      <c r="K16" s="9"/>
      <c r="L16" s="34">
        <f>Tableau14[[#This Row],[Valeur VL 1T22
 V PAT]]-Tableau14[[#This Row],[Valeur VL 4T21
V PAT]]+Tableau14[[#This Row],[Ventes / travaux]]</f>
        <v>-2000</v>
      </c>
      <c r="M16" s="26" t="s">
        <v>244</v>
      </c>
    </row>
    <row r="17" spans="1:13" x14ac:dyDescent="0.25">
      <c r="A17" s="16" t="s">
        <v>6</v>
      </c>
      <c r="B17" s="7" t="s">
        <v>36</v>
      </c>
      <c r="C17" s="15">
        <v>43007</v>
      </c>
      <c r="D17" s="7" t="s">
        <v>109</v>
      </c>
      <c r="E17" s="7" t="s">
        <v>81</v>
      </c>
      <c r="F17" s="11" t="s">
        <v>60</v>
      </c>
      <c r="G17" s="11" t="s">
        <v>2</v>
      </c>
      <c r="H17" s="8">
        <v>421431</v>
      </c>
      <c r="I17" s="8">
        <v>454000</v>
      </c>
      <c r="J17" s="8">
        <v>464159</v>
      </c>
      <c r="K17" s="8">
        <v>-27386.7</v>
      </c>
      <c r="L17" s="32">
        <f>Tableau14[[#This Row],[Valeur VL 1T22
 V PAT]]-Tableau14[[#This Row],[Valeur VL 4T21
V PAT]]+Tableau14[[#This Row],[Ventes / travaux]]</f>
        <v>15341.3</v>
      </c>
      <c r="M17" s="37" t="s">
        <v>242</v>
      </c>
    </row>
    <row r="18" spans="1:13" x14ac:dyDescent="0.25">
      <c r="A18" s="16" t="s">
        <v>12</v>
      </c>
      <c r="B18" s="7" t="s">
        <v>37</v>
      </c>
      <c r="C18" s="15">
        <v>43011</v>
      </c>
      <c r="D18" s="7" t="s">
        <v>110</v>
      </c>
      <c r="E18" s="7" t="s">
        <v>82</v>
      </c>
      <c r="F18" s="11">
        <v>83240</v>
      </c>
      <c r="G18" s="11" t="s">
        <v>3</v>
      </c>
      <c r="H18" s="9">
        <v>1000000</v>
      </c>
      <c r="I18" s="9">
        <v>902000</v>
      </c>
      <c r="J18" s="9">
        <v>1000000</v>
      </c>
      <c r="K18" s="9"/>
      <c r="L18" s="34">
        <f>Tableau14[[#This Row],[Valeur VL 1T22
 V PAT]]-Tableau14[[#This Row],[Valeur VL 4T21
V PAT]]+Tableau14[[#This Row],[Ventes / travaux]]</f>
        <v>0</v>
      </c>
      <c r="M18" s="31" t="s">
        <v>243</v>
      </c>
    </row>
    <row r="19" spans="1:13" s="14" customFormat="1" x14ac:dyDescent="0.25">
      <c r="A19" s="17" t="s">
        <v>12</v>
      </c>
      <c r="B19" s="13" t="s">
        <v>38</v>
      </c>
      <c r="C19" s="15">
        <v>43073</v>
      </c>
      <c r="D19" s="13" t="s">
        <v>111</v>
      </c>
      <c r="E19" s="13" t="s">
        <v>83</v>
      </c>
      <c r="F19" s="10">
        <v>67500</v>
      </c>
      <c r="G19" s="10" t="s">
        <v>11</v>
      </c>
      <c r="H19" s="8">
        <v>341000</v>
      </c>
      <c r="I19" s="8">
        <v>341000</v>
      </c>
      <c r="J19" s="8">
        <v>341000</v>
      </c>
      <c r="K19" s="8"/>
      <c r="L19" s="32">
        <f>Tableau14[[#This Row],[Valeur VL 1T22
 V PAT]]-Tableau14[[#This Row],[Valeur VL 4T21
V PAT]]+Tableau14[[#This Row],[Ventes / travaux]]</f>
        <v>0</v>
      </c>
      <c r="M19" s="26" t="s">
        <v>244</v>
      </c>
    </row>
    <row r="20" spans="1:13" x14ac:dyDescent="0.25">
      <c r="A20" s="16" t="s">
        <v>12</v>
      </c>
      <c r="B20" s="7" t="s">
        <v>39</v>
      </c>
      <c r="C20" s="15">
        <v>43098</v>
      </c>
      <c r="D20" s="7" t="s">
        <v>111</v>
      </c>
      <c r="E20" s="7" t="s">
        <v>84</v>
      </c>
      <c r="F20" s="11">
        <v>67500</v>
      </c>
      <c r="G20" s="11" t="s">
        <v>11</v>
      </c>
      <c r="H20" s="9">
        <v>580588</v>
      </c>
      <c r="I20" s="9">
        <v>573000</v>
      </c>
      <c r="J20" s="9">
        <v>580588</v>
      </c>
      <c r="K20" s="9"/>
      <c r="L20" s="34">
        <f>Tableau14[[#This Row],[Valeur VL 1T22
 V PAT]]-Tableau14[[#This Row],[Valeur VL 4T21
V PAT]]+Tableau14[[#This Row],[Ventes / travaux]]</f>
        <v>0</v>
      </c>
      <c r="M20" s="26" t="s">
        <v>242</v>
      </c>
    </row>
    <row r="21" spans="1:13" x14ac:dyDescent="0.25">
      <c r="A21" s="16" t="s">
        <v>12</v>
      </c>
      <c r="B21" s="7" t="s">
        <v>40</v>
      </c>
      <c r="C21" s="15">
        <v>43098</v>
      </c>
      <c r="D21" s="7" t="s">
        <v>112</v>
      </c>
      <c r="E21" s="7" t="s">
        <v>85</v>
      </c>
      <c r="F21" s="11">
        <v>83380</v>
      </c>
      <c r="G21" s="11" t="s">
        <v>3</v>
      </c>
      <c r="H21" s="9">
        <v>1945211</v>
      </c>
      <c r="I21" s="35">
        <v>1571000</v>
      </c>
      <c r="J21" s="35">
        <f>1600411+344800</f>
        <v>1945211</v>
      </c>
      <c r="K21" s="35"/>
      <c r="L21" s="36">
        <f>Tableau14[[#This Row],[Valeur VL 1T22
 V PAT]]-Tableau14[[#This Row],[Valeur VL 4T21
V PAT]]+Tableau14[[#This Row],[Ventes / travaux]]</f>
        <v>0</v>
      </c>
      <c r="M21" s="37" t="s">
        <v>250</v>
      </c>
    </row>
    <row r="22" spans="1:13" x14ac:dyDescent="0.25">
      <c r="A22" s="16" t="s">
        <v>13</v>
      </c>
      <c r="B22" s="7" t="s">
        <v>41</v>
      </c>
      <c r="C22" s="15">
        <v>43151</v>
      </c>
      <c r="D22" s="7" t="s">
        <v>113</v>
      </c>
      <c r="E22" s="7" t="s">
        <v>86</v>
      </c>
      <c r="F22" s="11" t="s">
        <v>61</v>
      </c>
      <c r="G22" s="11" t="s">
        <v>2</v>
      </c>
      <c r="H22" s="9">
        <v>1044000</v>
      </c>
      <c r="I22" s="9">
        <v>912000</v>
      </c>
      <c r="J22" s="9">
        <v>1044000</v>
      </c>
      <c r="K22" s="9"/>
      <c r="L22" s="34">
        <f>Tableau14[[#This Row],[Valeur VL 1T22
 V PAT]]-Tableau14[[#This Row],[Valeur VL 4T21
V PAT]]+Tableau14[[#This Row],[Ventes / travaux]]</f>
        <v>0</v>
      </c>
      <c r="M22" s="31" t="s">
        <v>243</v>
      </c>
    </row>
    <row r="23" spans="1:13" x14ac:dyDescent="0.25">
      <c r="A23" s="16" t="s">
        <v>5</v>
      </c>
      <c r="B23" s="7" t="s">
        <v>50</v>
      </c>
      <c r="C23" s="15">
        <v>42908</v>
      </c>
      <c r="D23" s="7" t="s">
        <v>104</v>
      </c>
      <c r="E23" s="7" t="s">
        <v>74</v>
      </c>
      <c r="F23" s="18" t="s">
        <v>57</v>
      </c>
      <c r="G23" s="11" t="s">
        <v>2</v>
      </c>
      <c r="H23" s="9">
        <v>1820000</v>
      </c>
      <c r="I23" s="35">
        <v>1156000</v>
      </c>
      <c r="J23" s="35">
        <v>1159987</v>
      </c>
      <c r="K23" s="35">
        <v>555000</v>
      </c>
      <c r="L23" s="36">
        <f>Tableau14[[#This Row],[Valeur VL 1T22
 V PAT]]-Tableau14[[#This Row],[Valeur VL 4T21
V PAT]]+Tableau14[[#This Row],[Ventes / travaux]]</f>
        <v>-105013</v>
      </c>
      <c r="M23" s="26" t="s">
        <v>255</v>
      </c>
    </row>
    <row r="24" spans="1:13" x14ac:dyDescent="0.25">
      <c r="A24" s="16" t="s">
        <v>13</v>
      </c>
      <c r="B24" s="7" t="s">
        <v>42</v>
      </c>
      <c r="C24" s="15">
        <v>43181</v>
      </c>
      <c r="D24" s="7" t="s">
        <v>108</v>
      </c>
      <c r="E24" s="7" t="s">
        <v>87</v>
      </c>
      <c r="F24" s="11">
        <v>67200</v>
      </c>
      <c r="G24" s="11" t="s">
        <v>11</v>
      </c>
      <c r="H24" s="9">
        <v>137000</v>
      </c>
      <c r="I24" s="9">
        <v>137000</v>
      </c>
      <c r="J24" s="9">
        <v>137000</v>
      </c>
      <c r="K24" s="9"/>
      <c r="L24" s="34">
        <f>Tableau14[[#This Row],[Valeur VL 1T22
 V PAT]]-Tableau14[[#This Row],[Valeur VL 4T21
V PAT]]+Tableau14[[#This Row],[Ventes / travaux]]</f>
        <v>0</v>
      </c>
      <c r="M24" s="26" t="s">
        <v>244</v>
      </c>
    </row>
    <row r="25" spans="1:13" s="19" customFormat="1" x14ac:dyDescent="0.25">
      <c r="A25" s="17" t="s">
        <v>13</v>
      </c>
      <c r="B25" s="13" t="s">
        <v>43</v>
      </c>
      <c r="C25" s="15">
        <v>43188</v>
      </c>
      <c r="D25" s="13" t="s">
        <v>114</v>
      </c>
      <c r="E25" s="13" t="s">
        <v>88</v>
      </c>
      <c r="F25" s="10">
        <v>67170</v>
      </c>
      <c r="G25" s="10" t="s">
        <v>11</v>
      </c>
      <c r="H25" s="8">
        <v>1406399</v>
      </c>
      <c r="I25" s="8">
        <v>1196000</v>
      </c>
      <c r="J25" s="8">
        <v>1406399</v>
      </c>
      <c r="K25" s="27"/>
      <c r="L25" s="33">
        <f>Tableau14[[#This Row],[Valeur VL 1T22
 V PAT]]-Tableau14[[#This Row],[Valeur VL 4T21
V PAT]]+Tableau14[[#This Row],[Ventes / travaux]]</f>
        <v>0</v>
      </c>
      <c r="M25" s="31" t="s">
        <v>243</v>
      </c>
    </row>
    <row r="26" spans="1:13" x14ac:dyDescent="0.25">
      <c r="A26" s="16" t="s">
        <v>14</v>
      </c>
      <c r="B26" s="7" t="s">
        <v>44</v>
      </c>
      <c r="C26" s="15">
        <v>43236</v>
      </c>
      <c r="D26" s="7" t="s">
        <v>115</v>
      </c>
      <c r="E26" s="7" t="s">
        <v>89</v>
      </c>
      <c r="F26" s="11" t="s">
        <v>62</v>
      </c>
      <c r="G26" s="11" t="s">
        <v>2</v>
      </c>
      <c r="H26" s="9">
        <v>1674495</v>
      </c>
      <c r="I26" s="9">
        <v>1420000</v>
      </c>
      <c r="J26" s="9">
        <f>1674495-157000</f>
        <v>1517495</v>
      </c>
      <c r="K26" s="9">
        <v>157000</v>
      </c>
      <c r="L26" s="34">
        <f>Tableau14[[#This Row],[Valeur VL 1T22
 V PAT]]-Tableau14[[#This Row],[Valeur VL 4T21
V PAT]]+Tableau14[[#This Row],[Ventes / travaux]]</f>
        <v>0</v>
      </c>
      <c r="M26" s="31" t="s">
        <v>253</v>
      </c>
    </row>
    <row r="27" spans="1:13" x14ac:dyDescent="0.25">
      <c r="A27" s="16" t="s">
        <v>14</v>
      </c>
      <c r="B27" s="7" t="s">
        <v>45</v>
      </c>
      <c r="C27" s="15">
        <v>43278</v>
      </c>
      <c r="D27" s="7" t="s">
        <v>116</v>
      </c>
      <c r="E27" s="7" t="s">
        <v>90</v>
      </c>
      <c r="F27" s="11">
        <v>93320</v>
      </c>
      <c r="G27" s="11" t="s">
        <v>15</v>
      </c>
      <c r="H27" s="9">
        <v>882000</v>
      </c>
      <c r="I27" s="9">
        <v>882000</v>
      </c>
      <c r="J27" s="9">
        <v>882000</v>
      </c>
      <c r="K27" s="9"/>
      <c r="L27" s="34">
        <f>Tableau14[[#This Row],[Valeur VL 1T22
 V PAT]]-Tableau14[[#This Row],[Valeur VL 4T21
V PAT]]+Tableau14[[#This Row],[Ventes / travaux]]</f>
        <v>0</v>
      </c>
      <c r="M27" s="26" t="s">
        <v>244</v>
      </c>
    </row>
    <row r="28" spans="1:13" x14ac:dyDescent="0.25">
      <c r="A28" s="16" t="s">
        <v>16</v>
      </c>
      <c r="B28" s="7" t="s">
        <v>46</v>
      </c>
      <c r="C28" s="15">
        <v>43370</v>
      </c>
      <c r="D28" s="7" t="s">
        <v>117</v>
      </c>
      <c r="E28" s="7" t="s">
        <v>91</v>
      </c>
      <c r="F28" s="11">
        <v>92700</v>
      </c>
      <c r="G28" s="11" t="s">
        <v>17</v>
      </c>
      <c r="H28" s="9">
        <v>1540000</v>
      </c>
      <c r="I28" s="9">
        <v>1540000</v>
      </c>
      <c r="J28" s="9">
        <v>1551814</v>
      </c>
      <c r="K28" s="9"/>
      <c r="L28" s="34">
        <f>Tableau14[[#This Row],[Valeur VL 1T22
 V PAT]]-Tableau14[[#This Row],[Valeur VL 4T21
V PAT]]+Tableau14[[#This Row],[Ventes / travaux]]</f>
        <v>11814</v>
      </c>
      <c r="M28" s="26" t="s">
        <v>242</v>
      </c>
    </row>
    <row r="29" spans="1:13" x14ac:dyDescent="0.25">
      <c r="A29" s="16" t="s">
        <v>16</v>
      </c>
      <c r="B29" s="7" t="s">
        <v>47</v>
      </c>
      <c r="C29" s="15">
        <v>43371</v>
      </c>
      <c r="D29" s="7" t="s">
        <v>118</v>
      </c>
      <c r="E29" s="7" t="s">
        <v>92</v>
      </c>
      <c r="F29" s="11" t="s">
        <v>63</v>
      </c>
      <c r="G29" s="11" t="s">
        <v>2</v>
      </c>
      <c r="H29" s="9">
        <v>1105315</v>
      </c>
      <c r="I29" s="9">
        <v>1101000</v>
      </c>
      <c r="J29" s="9">
        <v>1432372</v>
      </c>
      <c r="K29" s="35"/>
      <c r="L29" s="36">
        <f>Tableau14[[#This Row],[Valeur VL 1T22
 V PAT]]-Tableau14[[#This Row],[Valeur VL 4T21
V PAT]]+Tableau14[[#This Row],[Ventes / travaux]]</f>
        <v>327057</v>
      </c>
      <c r="M29" s="31" t="s">
        <v>243</v>
      </c>
    </row>
    <row r="30" spans="1:13" x14ac:dyDescent="0.25">
      <c r="A30" s="16" t="s">
        <v>18</v>
      </c>
      <c r="B30" s="7" t="s">
        <v>48</v>
      </c>
      <c r="C30" s="15">
        <v>43461</v>
      </c>
      <c r="D30" s="7" t="s">
        <v>105</v>
      </c>
      <c r="E30" s="7" t="s">
        <v>93</v>
      </c>
      <c r="F30" s="11" t="s">
        <v>64</v>
      </c>
      <c r="G30" s="11" t="s">
        <v>2</v>
      </c>
      <c r="H30" s="9">
        <v>816000</v>
      </c>
      <c r="I30" s="9">
        <v>817000</v>
      </c>
      <c r="J30" s="9">
        <v>817000</v>
      </c>
      <c r="K30" s="9"/>
      <c r="L30" s="34">
        <f>Tableau14[[#This Row],[Valeur VL 1T22
 V PAT]]-Tableau14[[#This Row],[Valeur VL 4T21
V PAT]]+Tableau14[[#This Row],[Ventes / travaux]]</f>
        <v>1000</v>
      </c>
      <c r="M30" s="26" t="s">
        <v>244</v>
      </c>
    </row>
    <row r="31" spans="1:13" x14ac:dyDescent="0.25">
      <c r="A31" s="16" t="s">
        <v>18</v>
      </c>
      <c r="B31" s="7" t="s">
        <v>49</v>
      </c>
      <c r="C31" s="15">
        <v>43462</v>
      </c>
      <c r="D31" s="7" t="s">
        <v>119</v>
      </c>
      <c r="E31" s="7" t="s">
        <v>94</v>
      </c>
      <c r="F31" s="11" t="s">
        <v>65</v>
      </c>
      <c r="G31" s="11" t="s">
        <v>11</v>
      </c>
      <c r="H31" s="9">
        <v>831500</v>
      </c>
      <c r="I31" s="9">
        <v>824000</v>
      </c>
      <c r="J31" s="9">
        <v>831500</v>
      </c>
      <c r="K31" s="9"/>
      <c r="L31" s="34">
        <f>Tableau14[[#This Row],[Valeur VL 1T22
 V PAT]]-Tableau14[[#This Row],[Valeur VL 4T21
V PAT]]+Tableau14[[#This Row],[Ventes / travaux]]</f>
        <v>0</v>
      </c>
      <c r="M31" s="26" t="s">
        <v>242</v>
      </c>
    </row>
    <row r="32" spans="1:13" s="19" customFormat="1" x14ac:dyDescent="0.25">
      <c r="A32" s="17" t="s">
        <v>19</v>
      </c>
      <c r="B32" s="13" t="s">
        <v>51</v>
      </c>
      <c r="C32" s="15">
        <v>43552</v>
      </c>
      <c r="D32" s="13" t="s">
        <v>120</v>
      </c>
      <c r="E32" s="13" t="s">
        <v>95</v>
      </c>
      <c r="F32" s="10" t="s">
        <v>66</v>
      </c>
      <c r="G32" s="10" t="s">
        <v>2</v>
      </c>
      <c r="H32" s="8">
        <v>1975729</v>
      </c>
      <c r="I32" s="8">
        <v>1860000</v>
      </c>
      <c r="J32" s="9">
        <v>1875959</v>
      </c>
      <c r="K32" s="9">
        <v>99000</v>
      </c>
      <c r="L32" s="34">
        <f>Tableau14[[#This Row],[Valeur VL 1T22
 V PAT]]-Tableau14[[#This Row],[Valeur VL 4T21
V PAT]]+Tableau14[[#This Row],[Ventes / travaux]]</f>
        <v>-770</v>
      </c>
      <c r="M32" s="26" t="s">
        <v>242</v>
      </c>
    </row>
    <row r="33" spans="1:15" x14ac:dyDescent="0.25">
      <c r="A33" s="16" t="s">
        <v>19</v>
      </c>
      <c r="B33" s="7" t="s">
        <v>52</v>
      </c>
      <c r="C33" s="15">
        <v>43552</v>
      </c>
      <c r="D33" s="7" t="s">
        <v>121</v>
      </c>
      <c r="E33" s="7" t="s">
        <v>96</v>
      </c>
      <c r="F33" s="11">
        <v>68300</v>
      </c>
      <c r="G33" s="11" t="s">
        <v>20</v>
      </c>
      <c r="H33" s="9">
        <v>734000</v>
      </c>
      <c r="I33" s="9">
        <v>734000</v>
      </c>
      <c r="J33" s="9">
        <v>742285</v>
      </c>
      <c r="K33" s="9"/>
      <c r="L33" s="34">
        <f>Tableau14[[#This Row],[Valeur VL 1T22
 V PAT]]-Tableau14[[#This Row],[Valeur VL 4T21
V PAT]]+Tableau14[[#This Row],[Ventes / travaux]]</f>
        <v>8285</v>
      </c>
      <c r="M33" s="26" t="s">
        <v>245</v>
      </c>
    </row>
    <row r="34" spans="1:15" x14ac:dyDescent="0.25">
      <c r="A34" s="16" t="s">
        <v>19</v>
      </c>
      <c r="B34" s="7" t="s">
        <v>53</v>
      </c>
      <c r="C34" s="15">
        <v>43553</v>
      </c>
      <c r="D34" s="7" t="s">
        <v>105</v>
      </c>
      <c r="E34" s="7" t="s">
        <v>97</v>
      </c>
      <c r="F34" s="11" t="s">
        <v>58</v>
      </c>
      <c r="G34" s="11" t="s">
        <v>2</v>
      </c>
      <c r="H34" s="9">
        <v>1481025</v>
      </c>
      <c r="I34" s="9">
        <v>1454000</v>
      </c>
      <c r="J34" s="9">
        <v>1481025</v>
      </c>
      <c r="K34" s="9"/>
      <c r="L34" s="34">
        <f>Tableau14[[#This Row],[Valeur VL 1T22
 V PAT]]-Tableau14[[#This Row],[Valeur VL 4T21
V PAT]]+Tableau14[[#This Row],[Ventes / travaux]]</f>
        <v>0</v>
      </c>
      <c r="M34" s="26" t="s">
        <v>242</v>
      </c>
    </row>
    <row r="35" spans="1:15" x14ac:dyDescent="0.25">
      <c r="A35" s="16" t="s">
        <v>122</v>
      </c>
      <c r="B35" s="7" t="s">
        <v>123</v>
      </c>
      <c r="C35" s="15">
        <v>43584</v>
      </c>
      <c r="D35" s="7" t="s">
        <v>117</v>
      </c>
      <c r="E35" s="7" t="s">
        <v>124</v>
      </c>
      <c r="F35" s="11">
        <v>92700</v>
      </c>
      <c r="G35" s="11" t="s">
        <v>17</v>
      </c>
      <c r="H35" s="9">
        <v>227000</v>
      </c>
      <c r="I35" s="9">
        <v>146000</v>
      </c>
      <c r="J35" s="9">
        <v>227000</v>
      </c>
      <c r="K35" s="9"/>
      <c r="L35" s="34">
        <f>Tableau14[[#This Row],[Valeur VL 1T22
 V PAT]]-Tableau14[[#This Row],[Valeur VL 4T21
V PAT]]+Tableau14[[#This Row],[Ventes / travaux]]</f>
        <v>0</v>
      </c>
      <c r="M35" s="31" t="s">
        <v>243</v>
      </c>
    </row>
    <row r="36" spans="1:15" x14ac:dyDescent="0.25">
      <c r="A36" s="16" t="s">
        <v>122</v>
      </c>
      <c r="B36" s="7" t="s">
        <v>128</v>
      </c>
      <c r="C36" s="15">
        <v>43644</v>
      </c>
      <c r="D36" s="7" t="s">
        <v>113</v>
      </c>
      <c r="E36" s="7" t="s">
        <v>126</v>
      </c>
      <c r="F36" s="18" t="s">
        <v>61</v>
      </c>
      <c r="G36" s="11" t="s">
        <v>2</v>
      </c>
      <c r="H36" s="9">
        <v>1283000</v>
      </c>
      <c r="I36" s="9">
        <v>1295000</v>
      </c>
      <c r="J36" s="9">
        <v>1295000</v>
      </c>
      <c r="K36" s="9"/>
      <c r="L36" s="34">
        <f>Tableau14[[#This Row],[Valeur VL 1T22
 V PAT]]-Tableau14[[#This Row],[Valeur VL 4T21
V PAT]]+Tableau14[[#This Row],[Ventes / travaux]]</f>
        <v>12000</v>
      </c>
      <c r="M36" s="26" t="s">
        <v>244</v>
      </c>
    </row>
    <row r="37" spans="1:15" x14ac:dyDescent="0.25">
      <c r="A37" s="16" t="s">
        <v>122</v>
      </c>
      <c r="B37" s="7" t="s">
        <v>129</v>
      </c>
      <c r="C37" s="15">
        <v>43644</v>
      </c>
      <c r="D37" s="7" t="s">
        <v>125</v>
      </c>
      <c r="E37" s="7" t="s">
        <v>127</v>
      </c>
      <c r="F37" s="11">
        <v>69008</v>
      </c>
      <c r="G37" s="11" t="s">
        <v>130</v>
      </c>
      <c r="H37" s="9">
        <v>2610331</v>
      </c>
      <c r="I37" s="9">
        <v>1712000</v>
      </c>
      <c r="J37" s="9">
        <f>1860331+750000</f>
        <v>2610331</v>
      </c>
      <c r="K37" s="35"/>
      <c r="L37" s="36">
        <f>Tableau14[[#This Row],[Valeur VL 1T22
 V PAT]]-Tableau14[[#This Row],[Valeur VL 4T21
V PAT]]+Tableau14[[#This Row],[Ventes / travaux]]</f>
        <v>0</v>
      </c>
      <c r="M37" s="31" t="s">
        <v>251</v>
      </c>
    </row>
    <row r="38" spans="1:15" x14ac:dyDescent="0.25">
      <c r="A38" s="16" t="s">
        <v>131</v>
      </c>
      <c r="B38" s="7" t="s">
        <v>136</v>
      </c>
      <c r="C38" s="15">
        <v>43738</v>
      </c>
      <c r="D38" s="7" t="s">
        <v>114</v>
      </c>
      <c r="E38" s="7" t="s">
        <v>132</v>
      </c>
      <c r="F38" s="11">
        <v>67170</v>
      </c>
      <c r="G38" s="11" t="s">
        <v>11</v>
      </c>
      <c r="H38" s="9">
        <v>549000</v>
      </c>
      <c r="I38" s="9">
        <v>455000</v>
      </c>
      <c r="J38" s="9">
        <v>470343</v>
      </c>
      <c r="K38" s="9">
        <v>100000</v>
      </c>
      <c r="L38" s="34">
        <f>Tableau14[[#This Row],[Valeur VL 1T22
 V PAT]]-Tableau14[[#This Row],[Valeur VL 4T21
V PAT]]+Tableau14[[#This Row],[Ventes / travaux]]</f>
        <v>21343</v>
      </c>
      <c r="M38" s="26" t="s">
        <v>254</v>
      </c>
    </row>
    <row r="39" spans="1:15" x14ac:dyDescent="0.25">
      <c r="A39" s="16" t="s">
        <v>131</v>
      </c>
      <c r="B39" s="7" t="s">
        <v>137</v>
      </c>
      <c r="C39" s="15">
        <v>43738</v>
      </c>
      <c r="D39" s="7" t="s">
        <v>125</v>
      </c>
      <c r="E39" s="7" t="s">
        <v>133</v>
      </c>
      <c r="F39" s="18">
        <v>69003</v>
      </c>
      <c r="G39" s="11" t="s">
        <v>130</v>
      </c>
      <c r="H39" s="9">
        <v>903755</v>
      </c>
      <c r="I39" s="27">
        <v>848000</v>
      </c>
      <c r="J39" s="35">
        <v>903755</v>
      </c>
      <c r="K39" s="9"/>
      <c r="L39" s="34">
        <f>Tableau14[[#This Row],[Valeur VL 1T22
 V PAT]]-Tableau14[[#This Row],[Valeur VL 4T21
V PAT]]+Tableau14[[#This Row],[Ventes / travaux]]</f>
        <v>0</v>
      </c>
      <c r="M39" s="31" t="s">
        <v>243</v>
      </c>
    </row>
    <row r="40" spans="1:15" x14ac:dyDescent="0.25">
      <c r="A40" s="16" t="s">
        <v>131</v>
      </c>
      <c r="B40" s="7" t="s">
        <v>138</v>
      </c>
      <c r="C40" s="15">
        <v>43738</v>
      </c>
      <c r="D40" s="7" t="s">
        <v>105</v>
      </c>
      <c r="E40" s="7" t="s">
        <v>134</v>
      </c>
      <c r="F40" s="18" t="s">
        <v>135</v>
      </c>
      <c r="G40" s="11" t="s">
        <v>2</v>
      </c>
      <c r="H40" s="9">
        <v>388000</v>
      </c>
      <c r="I40" s="9">
        <v>388000</v>
      </c>
      <c r="J40" s="9">
        <v>388000</v>
      </c>
      <c r="K40" s="9"/>
      <c r="L40" s="34">
        <f>Tableau14[[#This Row],[Valeur VL 1T22
 V PAT]]-Tableau14[[#This Row],[Valeur VL 4T21
V PAT]]+Tableau14[[#This Row],[Ventes / travaux]]</f>
        <v>0</v>
      </c>
      <c r="M40" s="26" t="s">
        <v>244</v>
      </c>
    </row>
    <row r="41" spans="1:15" x14ac:dyDescent="0.25">
      <c r="A41" s="16" t="s">
        <v>139</v>
      </c>
      <c r="B41" s="7" t="s">
        <v>142</v>
      </c>
      <c r="C41" s="15">
        <v>43826</v>
      </c>
      <c r="D41" s="7" t="s">
        <v>140</v>
      </c>
      <c r="E41" s="7" t="s">
        <v>141</v>
      </c>
      <c r="F41" s="18">
        <v>68330</v>
      </c>
      <c r="G41" s="11" t="s">
        <v>20</v>
      </c>
      <c r="H41" s="9">
        <v>777000</v>
      </c>
      <c r="I41" s="9">
        <v>778000</v>
      </c>
      <c r="J41" s="9">
        <v>778000</v>
      </c>
      <c r="K41" s="9"/>
      <c r="L41" s="34">
        <f>Tableau14[[#This Row],[Valeur VL 1T22
 V PAT]]-Tableau14[[#This Row],[Valeur VL 4T21
V PAT]]+Tableau14[[#This Row],[Ventes / travaux]]</f>
        <v>1000</v>
      </c>
      <c r="M41" s="26" t="s">
        <v>244</v>
      </c>
    </row>
    <row r="42" spans="1:15" x14ac:dyDescent="0.25">
      <c r="A42" s="16" t="s">
        <v>143</v>
      </c>
      <c r="B42" s="7" t="s">
        <v>148</v>
      </c>
      <c r="C42" s="15">
        <v>43920</v>
      </c>
      <c r="D42" s="7" t="s">
        <v>144</v>
      </c>
      <c r="E42" s="7" t="s">
        <v>147</v>
      </c>
      <c r="F42" s="18">
        <v>68000</v>
      </c>
      <c r="G42" s="11" t="s">
        <v>20</v>
      </c>
      <c r="H42" s="9">
        <v>1357963</v>
      </c>
      <c r="I42" s="9">
        <v>1099000</v>
      </c>
      <c r="J42" s="9">
        <f>1108404+245000</f>
        <v>1353404</v>
      </c>
      <c r="K42" s="9"/>
      <c r="L42" s="34">
        <f>Tableau14[[#This Row],[Valeur VL 1T22
 V PAT]]-Tableau14[[#This Row],[Valeur VL 4T21
V PAT]]+Tableau14[[#This Row],[Ventes / travaux]]</f>
        <v>-4559</v>
      </c>
      <c r="M42" s="26" t="s">
        <v>252</v>
      </c>
      <c r="N42" t="s">
        <v>260</v>
      </c>
    </row>
    <row r="43" spans="1:15" x14ac:dyDescent="0.25">
      <c r="A43" s="16" t="s">
        <v>143</v>
      </c>
      <c r="B43" s="7" t="s">
        <v>150</v>
      </c>
      <c r="C43" s="15">
        <v>43920</v>
      </c>
      <c r="D43" s="7" t="s">
        <v>145</v>
      </c>
      <c r="E43" s="7" t="s">
        <v>146</v>
      </c>
      <c r="F43" s="18">
        <v>57070</v>
      </c>
      <c r="G43" s="11" t="s">
        <v>149</v>
      </c>
      <c r="H43" s="9">
        <v>2815380</v>
      </c>
      <c r="I43" s="9">
        <v>2493000</v>
      </c>
      <c r="J43" s="9">
        <v>2815380</v>
      </c>
      <c r="K43" s="9"/>
      <c r="L43" s="34">
        <f>Tableau14[[#This Row],[Valeur VL 1T22
 V PAT]]-Tableau14[[#This Row],[Valeur VL 4T21
V PAT]]+Tableau14[[#This Row],[Ventes / travaux]]</f>
        <v>0</v>
      </c>
      <c r="M43" s="31" t="s">
        <v>243</v>
      </c>
      <c r="N43" t="s">
        <v>260</v>
      </c>
    </row>
    <row r="44" spans="1:15" x14ac:dyDescent="0.25">
      <c r="A44" s="16" t="s">
        <v>151</v>
      </c>
      <c r="B44" s="7" t="s">
        <v>152</v>
      </c>
      <c r="C44" s="15">
        <v>43935</v>
      </c>
      <c r="D44" s="7" t="s">
        <v>153</v>
      </c>
      <c r="E44" s="7" t="s">
        <v>154</v>
      </c>
      <c r="F44" s="18">
        <v>83600</v>
      </c>
      <c r="G44" s="11" t="s">
        <v>3</v>
      </c>
      <c r="H44" s="9">
        <v>1042000</v>
      </c>
      <c r="I44" s="9">
        <v>1042000</v>
      </c>
      <c r="J44" s="9">
        <v>1090624</v>
      </c>
      <c r="K44" s="9"/>
      <c r="L44" s="34">
        <f>Tableau14[[#This Row],[Valeur VL 1T22
 V PAT]]-Tableau14[[#This Row],[Valeur VL 4T21
V PAT]]+Tableau14[[#This Row],[Ventes / travaux]]</f>
        <v>48624</v>
      </c>
      <c r="M44" s="31" t="s">
        <v>243</v>
      </c>
      <c r="N44" t="s">
        <v>260</v>
      </c>
      <c r="O44" s="38"/>
    </row>
    <row r="45" spans="1:15" x14ac:dyDescent="0.25">
      <c r="A45" s="16" t="s">
        <v>151</v>
      </c>
      <c r="B45" s="7" t="s">
        <v>157</v>
      </c>
      <c r="C45" s="15">
        <v>43994</v>
      </c>
      <c r="D45" s="7" t="s">
        <v>155</v>
      </c>
      <c r="E45" s="7" t="s">
        <v>156</v>
      </c>
      <c r="F45" s="18" t="s">
        <v>158</v>
      </c>
      <c r="G45" s="11" t="s">
        <v>2</v>
      </c>
      <c r="H45" s="9">
        <v>2515421</v>
      </c>
      <c r="I45" s="9">
        <v>2412000</v>
      </c>
      <c r="J45" s="9">
        <v>2515421</v>
      </c>
      <c r="K45" s="9"/>
      <c r="L45" s="34">
        <f>Tableau14[[#This Row],[Valeur VL 1T22
 V PAT]]-Tableau14[[#This Row],[Valeur VL 4T21
V PAT]]+Tableau14[[#This Row],[Ventes / travaux]]</f>
        <v>0</v>
      </c>
      <c r="M45" s="31" t="s">
        <v>243</v>
      </c>
      <c r="N45" t="s">
        <v>260</v>
      </c>
    </row>
    <row r="46" spans="1:15" x14ac:dyDescent="0.25">
      <c r="A46" s="16" t="s">
        <v>151</v>
      </c>
      <c r="B46" s="7" t="s">
        <v>160</v>
      </c>
      <c r="C46" s="15">
        <v>44012</v>
      </c>
      <c r="D46" s="7" t="s">
        <v>105</v>
      </c>
      <c r="E46" s="7" t="s">
        <v>159</v>
      </c>
      <c r="F46" s="18" t="s">
        <v>58</v>
      </c>
      <c r="G46" s="11" t="s">
        <v>2</v>
      </c>
      <c r="H46" s="9">
        <v>1871128</v>
      </c>
      <c r="I46" s="9">
        <v>1866000</v>
      </c>
      <c r="J46" s="9">
        <v>1871128</v>
      </c>
      <c r="K46" s="9"/>
      <c r="L46" s="34">
        <f>Tableau14[[#This Row],[Valeur VL 1T22
 V PAT]]-Tableau14[[#This Row],[Valeur VL 4T21
V PAT]]+Tableau14[[#This Row],[Ventes / travaux]]</f>
        <v>0</v>
      </c>
      <c r="M46" s="26" t="s">
        <v>242</v>
      </c>
      <c r="N46" t="s">
        <v>260</v>
      </c>
    </row>
    <row r="47" spans="1:15" x14ac:dyDescent="0.25">
      <c r="A47" s="16" t="s">
        <v>161</v>
      </c>
      <c r="B47" s="7" t="s">
        <v>164</v>
      </c>
      <c r="C47" s="15">
        <v>44074</v>
      </c>
      <c r="D47" s="7" t="s">
        <v>105</v>
      </c>
      <c r="E47" s="7" t="s">
        <v>162</v>
      </c>
      <c r="F47" s="18" t="s">
        <v>58</v>
      </c>
      <c r="G47" s="11" t="s">
        <v>2</v>
      </c>
      <c r="H47" s="9">
        <v>1740950</v>
      </c>
      <c r="I47" s="9">
        <v>1721000</v>
      </c>
      <c r="J47" s="9">
        <v>1740950</v>
      </c>
      <c r="K47" s="9"/>
      <c r="L47" s="34">
        <f>Tableau14[[#This Row],[Valeur VL 1T22
 V PAT]]-Tableau14[[#This Row],[Valeur VL 4T21
V PAT]]+Tableau14[[#This Row],[Ventes / travaux]]</f>
        <v>0</v>
      </c>
      <c r="M47" s="26" t="s">
        <v>242</v>
      </c>
      <c r="N47" t="s">
        <v>260</v>
      </c>
    </row>
    <row r="48" spans="1:15" x14ac:dyDescent="0.25">
      <c r="A48" s="16" t="s">
        <v>161</v>
      </c>
      <c r="B48" s="7" t="s">
        <v>165</v>
      </c>
      <c r="C48" s="15">
        <v>44074</v>
      </c>
      <c r="D48" s="7" t="s">
        <v>105</v>
      </c>
      <c r="E48" s="7" t="s">
        <v>163</v>
      </c>
      <c r="F48" s="18" t="s">
        <v>64</v>
      </c>
      <c r="G48" s="11" t="s">
        <v>2</v>
      </c>
      <c r="H48" s="9">
        <v>1751187</v>
      </c>
      <c r="I48" s="9">
        <v>1717000</v>
      </c>
      <c r="J48" s="9">
        <v>1751186</v>
      </c>
      <c r="K48" s="9"/>
      <c r="L48" s="34">
        <f>Tableau14[[#This Row],[Valeur VL 1T22
 V PAT]]-Tableau14[[#This Row],[Valeur VL 4T21
V PAT]]+Tableau14[[#This Row],[Ventes / travaux]]</f>
        <v>-1</v>
      </c>
      <c r="M48" s="26" t="s">
        <v>245</v>
      </c>
      <c r="N48" t="s">
        <v>260</v>
      </c>
    </row>
    <row r="49" spans="1:14" x14ac:dyDescent="0.25">
      <c r="A49" s="16" t="s">
        <v>161</v>
      </c>
      <c r="B49" s="7" t="s">
        <v>167</v>
      </c>
      <c r="C49" s="15">
        <v>44103</v>
      </c>
      <c r="D49" s="7" t="s">
        <v>100</v>
      </c>
      <c r="E49" s="7" t="s">
        <v>169</v>
      </c>
      <c r="F49" s="18" t="s">
        <v>54</v>
      </c>
      <c r="G49" s="11" t="s">
        <v>2</v>
      </c>
      <c r="H49" s="9">
        <v>980531</v>
      </c>
      <c r="I49" s="35">
        <v>739000</v>
      </c>
      <c r="J49" s="35">
        <v>752278</v>
      </c>
      <c r="K49" s="35">
        <v>228000</v>
      </c>
      <c r="L49" s="36">
        <f>Tableau14[[#This Row],[Valeur VL 1T22
 V PAT]]-Tableau14[[#This Row],[Valeur VL 4T21
V PAT]]+Tableau14[[#This Row],[Ventes / travaux]]</f>
        <v>-253</v>
      </c>
      <c r="M49" s="26" t="s">
        <v>255</v>
      </c>
    </row>
    <row r="50" spans="1:14" x14ac:dyDescent="0.25">
      <c r="A50" s="16" t="s">
        <v>161</v>
      </c>
      <c r="B50" s="7" t="s">
        <v>168</v>
      </c>
      <c r="C50" s="15">
        <v>44104</v>
      </c>
      <c r="D50" s="7" t="s">
        <v>105</v>
      </c>
      <c r="E50" s="7" t="s">
        <v>166</v>
      </c>
      <c r="F50" s="18" t="s">
        <v>58</v>
      </c>
      <c r="G50" s="11" t="s">
        <v>2</v>
      </c>
      <c r="H50" s="9">
        <v>4995000</v>
      </c>
      <c r="I50" s="9">
        <v>4995000</v>
      </c>
      <c r="J50" s="9">
        <v>4995000</v>
      </c>
      <c r="K50" s="9"/>
      <c r="L50" s="34">
        <f>Tableau14[[#This Row],[Valeur VL 1T22
 V PAT]]-Tableau14[[#This Row],[Valeur VL 4T21
V PAT]]+Tableau14[[#This Row],[Ventes / travaux]]</f>
        <v>0</v>
      </c>
      <c r="M50" s="26" t="s">
        <v>244</v>
      </c>
      <c r="N50" t="s">
        <v>260</v>
      </c>
    </row>
    <row r="51" spans="1:14" x14ac:dyDescent="0.25">
      <c r="A51" s="16" t="s">
        <v>170</v>
      </c>
      <c r="B51" s="7" t="s">
        <v>171</v>
      </c>
      <c r="C51" s="15">
        <v>44194</v>
      </c>
      <c r="D51" s="7" t="s">
        <v>105</v>
      </c>
      <c r="E51" s="7" t="s">
        <v>172</v>
      </c>
      <c r="F51" s="18" t="s">
        <v>58</v>
      </c>
      <c r="G51" s="11" t="s">
        <v>2</v>
      </c>
      <c r="H51" s="9">
        <v>1446000</v>
      </c>
      <c r="I51" s="9">
        <v>1500000</v>
      </c>
      <c r="J51" s="35">
        <v>1500000</v>
      </c>
      <c r="K51" s="35">
        <v>-49000</v>
      </c>
      <c r="L51" s="36">
        <f>Tableau14[[#This Row],[Valeur VL 1T22
 V PAT]]-Tableau14[[#This Row],[Valeur VL 4T21
V PAT]]+Tableau14[[#This Row],[Ventes / travaux]]</f>
        <v>5000</v>
      </c>
      <c r="M51" s="37" t="s">
        <v>244</v>
      </c>
      <c r="N51" t="s">
        <v>260</v>
      </c>
    </row>
    <row r="52" spans="1:14" x14ac:dyDescent="0.25">
      <c r="A52" s="16" t="s">
        <v>173</v>
      </c>
      <c r="B52" s="7" t="s">
        <v>175</v>
      </c>
      <c r="C52" s="15">
        <v>44238</v>
      </c>
      <c r="D52" s="7" t="s">
        <v>174</v>
      </c>
      <c r="E52" s="7" t="s">
        <v>176</v>
      </c>
      <c r="F52" s="18">
        <v>69120</v>
      </c>
      <c r="G52" s="11" t="s">
        <v>130</v>
      </c>
      <c r="H52" s="9">
        <v>1471000</v>
      </c>
      <c r="I52" s="9">
        <v>1504000</v>
      </c>
      <c r="J52" s="9">
        <v>1504000</v>
      </c>
      <c r="K52" s="9"/>
      <c r="L52" s="34">
        <f>Tableau14[[#This Row],[Valeur VL 1T22
 V PAT]]-Tableau14[[#This Row],[Valeur VL 4T21
V PAT]]+Tableau14[[#This Row],[Ventes / travaux]]</f>
        <v>33000</v>
      </c>
      <c r="M52" s="26" t="s">
        <v>244</v>
      </c>
      <c r="N52" t="s">
        <v>260</v>
      </c>
    </row>
    <row r="53" spans="1:14" x14ac:dyDescent="0.25">
      <c r="A53" s="7" t="s">
        <v>177</v>
      </c>
      <c r="B53" s="7" t="s">
        <v>178</v>
      </c>
      <c r="C53" s="15">
        <v>44370</v>
      </c>
      <c r="D53" s="7" t="s">
        <v>189</v>
      </c>
      <c r="E53" s="7" t="s">
        <v>183</v>
      </c>
      <c r="F53" s="18" t="s">
        <v>187</v>
      </c>
      <c r="G53" s="11" t="s">
        <v>2</v>
      </c>
      <c r="H53" s="9">
        <v>1617000</v>
      </c>
      <c r="I53" s="9">
        <v>1620000</v>
      </c>
      <c r="J53" s="9">
        <v>1688500</v>
      </c>
      <c r="K53" s="9"/>
      <c r="L53" s="34">
        <f>Tableau14[[#This Row],[Valeur VL 1T22
 V PAT]]-Tableau14[[#This Row],[Valeur VL 4T21
V PAT]]+Tableau14[[#This Row],[Ventes / travaux]]</f>
        <v>71500</v>
      </c>
      <c r="M53" s="26" t="s">
        <v>245</v>
      </c>
      <c r="N53" t="s">
        <v>260</v>
      </c>
    </row>
    <row r="54" spans="1:14" x14ac:dyDescent="0.25">
      <c r="A54" s="7" t="s">
        <v>177</v>
      </c>
      <c r="B54" s="7" t="s">
        <v>179</v>
      </c>
      <c r="C54" s="15">
        <v>44377</v>
      </c>
      <c r="D54" s="7" t="s">
        <v>105</v>
      </c>
      <c r="E54" s="7" t="s">
        <v>184</v>
      </c>
      <c r="F54" s="18" t="s">
        <v>188</v>
      </c>
      <c r="G54" s="11" t="s">
        <v>2</v>
      </c>
      <c r="H54" s="9">
        <v>1600910</v>
      </c>
      <c r="I54" s="9">
        <v>1553000</v>
      </c>
      <c r="J54" s="9">
        <v>1601118</v>
      </c>
      <c r="K54" s="9"/>
      <c r="L54" s="34">
        <f>Tableau14[[#This Row],[Valeur VL 1T22
 V PAT]]-Tableau14[[#This Row],[Valeur VL 4T21
V PAT]]+Tableau14[[#This Row],[Ventes / travaux]]</f>
        <v>208</v>
      </c>
      <c r="M54" s="26" t="s">
        <v>242</v>
      </c>
    </row>
    <row r="55" spans="1:14" x14ac:dyDescent="0.25">
      <c r="A55" s="7" t="s">
        <v>177</v>
      </c>
      <c r="B55" s="7" t="s">
        <v>180</v>
      </c>
      <c r="C55" s="15">
        <v>44377</v>
      </c>
      <c r="D55" s="7" t="s">
        <v>105</v>
      </c>
      <c r="E55" s="7" t="s">
        <v>185</v>
      </c>
      <c r="F55" s="18" t="s">
        <v>64</v>
      </c>
      <c r="G55" s="11" t="s">
        <v>2</v>
      </c>
      <c r="H55" s="9">
        <v>1500000</v>
      </c>
      <c r="I55" s="9">
        <v>1250000</v>
      </c>
      <c r="J55" s="9">
        <f>268000+1250000</f>
        <v>1518000</v>
      </c>
      <c r="K55" s="9"/>
      <c r="L55" s="34">
        <f>Tableau14[[#This Row],[Valeur VL 1T22
 V PAT]]-Tableau14[[#This Row],[Valeur VL 4T21
V PAT]]+Tableau14[[#This Row],[Ventes / travaux]]</f>
        <v>18000</v>
      </c>
      <c r="M55" s="26" t="s">
        <v>249</v>
      </c>
      <c r="N55" t="s">
        <v>260</v>
      </c>
    </row>
    <row r="56" spans="1:14" x14ac:dyDescent="0.25">
      <c r="A56" s="7" t="s">
        <v>177</v>
      </c>
      <c r="B56" s="7" t="s">
        <v>181</v>
      </c>
      <c r="C56" s="15">
        <v>44377</v>
      </c>
      <c r="D56" s="7" t="s">
        <v>120</v>
      </c>
      <c r="E56" s="7" t="s">
        <v>186</v>
      </c>
      <c r="F56" s="18" t="s">
        <v>66</v>
      </c>
      <c r="G56" s="11" t="s">
        <v>2</v>
      </c>
      <c r="H56" s="28">
        <v>2097370</v>
      </c>
      <c r="I56" s="9">
        <v>1706000</v>
      </c>
      <c r="J56" s="9">
        <v>1727070</v>
      </c>
      <c r="K56" s="9">
        <f>310000+12400</f>
        <v>322400</v>
      </c>
      <c r="L56" s="34">
        <f>Tableau14[[#This Row],[Valeur VL 1T22
 V PAT]]-Tableau14[[#This Row],[Valeur VL 4T21
V PAT]]+Tableau14[[#This Row],[Ventes / travaux]]</f>
        <v>-47900</v>
      </c>
      <c r="M56" s="26" t="s">
        <v>246</v>
      </c>
    </row>
    <row r="57" spans="1:14" x14ac:dyDescent="0.25">
      <c r="A57" s="7" t="s">
        <v>191</v>
      </c>
      <c r="B57" s="7" t="s">
        <v>182</v>
      </c>
      <c r="C57" s="15">
        <v>44421</v>
      </c>
      <c r="D57" s="7" t="s">
        <v>192</v>
      </c>
      <c r="E57" s="7" t="s">
        <v>199</v>
      </c>
      <c r="F57" s="18"/>
      <c r="G57" s="11"/>
      <c r="H57" s="9">
        <v>956076</v>
      </c>
      <c r="I57" s="9">
        <v>604000</v>
      </c>
      <c r="J57" s="35">
        <v>604000</v>
      </c>
      <c r="K57" s="9">
        <f>164100+148321</f>
        <v>312421</v>
      </c>
      <c r="L57" s="34">
        <f>Tableau14[[#This Row],[Valeur VL 1T22
 V PAT]]-Tableau14[[#This Row],[Valeur VL 4T21
V PAT]]+Tableau14[[#This Row],[Ventes / travaux]]</f>
        <v>-39655</v>
      </c>
      <c r="M57" s="26" t="s">
        <v>248</v>
      </c>
    </row>
    <row r="58" spans="1:14" x14ac:dyDescent="0.25">
      <c r="A58" s="7" t="s">
        <v>191</v>
      </c>
      <c r="B58" s="7" t="s">
        <v>197</v>
      </c>
      <c r="C58" s="15">
        <v>44466</v>
      </c>
      <c r="D58" s="7" t="s">
        <v>195</v>
      </c>
      <c r="E58" s="7" t="s">
        <v>196</v>
      </c>
      <c r="F58" s="18"/>
      <c r="G58" s="11"/>
      <c r="H58" s="9">
        <v>1645228</v>
      </c>
      <c r="I58" s="9">
        <v>1634000</v>
      </c>
      <c r="J58" s="9">
        <v>1645228</v>
      </c>
      <c r="K58" s="9"/>
      <c r="L58" s="34">
        <f>Tableau14[[#This Row],[Valeur VL 1T22
 V PAT]]-Tableau14[[#This Row],[Valeur VL 4T21
V PAT]]+Tableau14[[#This Row],[Ventes / travaux]]</f>
        <v>0</v>
      </c>
      <c r="M58" s="26" t="s">
        <v>242</v>
      </c>
    </row>
    <row r="59" spans="1:14" x14ac:dyDescent="0.25">
      <c r="A59" s="7" t="s">
        <v>191</v>
      </c>
      <c r="B59" s="7" t="s">
        <v>198</v>
      </c>
      <c r="C59" s="15">
        <v>44469</v>
      </c>
      <c r="D59" s="7" t="s">
        <v>193</v>
      </c>
      <c r="E59" s="7" t="s">
        <v>194</v>
      </c>
      <c r="F59" s="18"/>
      <c r="G59" s="11"/>
      <c r="H59" s="9">
        <v>2209185</v>
      </c>
      <c r="I59" s="9">
        <v>2130000</v>
      </c>
      <c r="J59" s="9">
        <v>2209185</v>
      </c>
      <c r="K59" s="9"/>
      <c r="L59" s="34">
        <f>Tableau14[[#This Row],[Valeur VL 1T22
 V PAT]]-Tableau14[[#This Row],[Valeur VL 4T21
V PAT]]+Tableau14[[#This Row],[Ventes / travaux]]</f>
        <v>0</v>
      </c>
      <c r="M59" s="26" t="s">
        <v>242</v>
      </c>
    </row>
    <row r="60" spans="1:14" x14ac:dyDescent="0.25">
      <c r="A60" s="7" t="s">
        <v>202</v>
      </c>
      <c r="B60" s="7" t="s">
        <v>203</v>
      </c>
      <c r="C60" s="15">
        <v>44489</v>
      </c>
      <c r="D60" s="7" t="s">
        <v>193</v>
      </c>
      <c r="E60" s="7" t="s">
        <v>204</v>
      </c>
      <c r="F60" s="18">
        <v>33000</v>
      </c>
      <c r="G60" s="11" t="s">
        <v>200</v>
      </c>
      <c r="H60" s="9">
        <v>3794877</v>
      </c>
      <c r="I60" s="9">
        <v>3959000</v>
      </c>
      <c r="J60" s="9">
        <v>3971854</v>
      </c>
      <c r="K60" s="9"/>
      <c r="L60" s="34">
        <f>Tableau14[[#This Row],[Valeur VL 1T22
 V PAT]]-Tableau14[[#This Row],[Valeur VL 4T21
V PAT]]+Tableau14[[#This Row],[Ventes / travaux]]</f>
        <v>176977</v>
      </c>
      <c r="M60" s="26" t="s">
        <v>242</v>
      </c>
      <c r="N60" t="s">
        <v>260</v>
      </c>
    </row>
    <row r="61" spans="1:14" x14ac:dyDescent="0.25">
      <c r="A61" s="7" t="s">
        <v>202</v>
      </c>
      <c r="B61" s="7" t="s">
        <v>205</v>
      </c>
      <c r="C61" s="15">
        <v>44498</v>
      </c>
      <c r="D61" s="7" t="s">
        <v>206</v>
      </c>
      <c r="E61" s="7" t="s">
        <v>207</v>
      </c>
      <c r="F61" s="18">
        <v>33320</v>
      </c>
      <c r="G61" s="11" t="s">
        <v>200</v>
      </c>
      <c r="H61" s="9">
        <v>2120000</v>
      </c>
      <c r="I61" s="9">
        <v>2174000</v>
      </c>
      <c r="J61" s="9">
        <v>2231360</v>
      </c>
      <c r="K61" s="9"/>
      <c r="L61" s="34">
        <f>Tableau14[[#This Row],[Valeur VL 1T22
 V PAT]]-Tableau14[[#This Row],[Valeur VL 4T21
V PAT]]+Tableau14[[#This Row],[Ventes / travaux]]</f>
        <v>111360</v>
      </c>
      <c r="M61" s="26" t="s">
        <v>242</v>
      </c>
      <c r="N61" t="s">
        <v>260</v>
      </c>
    </row>
    <row r="62" spans="1:14" x14ac:dyDescent="0.25">
      <c r="A62" s="7" t="s">
        <v>202</v>
      </c>
      <c r="B62" s="7" t="s">
        <v>208</v>
      </c>
      <c r="C62" s="15">
        <v>44519</v>
      </c>
      <c r="D62" s="7" t="s">
        <v>209</v>
      </c>
      <c r="E62" s="7" t="s">
        <v>210</v>
      </c>
      <c r="F62" s="18">
        <v>94210</v>
      </c>
      <c r="G62" s="11" t="s">
        <v>201</v>
      </c>
      <c r="H62" s="9">
        <v>1440000</v>
      </c>
      <c r="I62" s="9">
        <v>1500000</v>
      </c>
      <c r="J62" s="9">
        <v>1532001</v>
      </c>
      <c r="K62" s="9"/>
      <c r="L62" s="34">
        <f>Tableau14[[#This Row],[Valeur VL 1T22
 V PAT]]-Tableau14[[#This Row],[Valeur VL 4T21
V PAT]]+Tableau14[[#This Row],[Ventes / travaux]]</f>
        <v>92001</v>
      </c>
      <c r="M62" s="26" t="s">
        <v>242</v>
      </c>
      <c r="N62" t="s">
        <v>260</v>
      </c>
    </row>
    <row r="63" spans="1:14" x14ac:dyDescent="0.25">
      <c r="A63" s="7" t="s">
        <v>202</v>
      </c>
      <c r="B63" s="7" t="s">
        <v>211</v>
      </c>
      <c r="C63" s="15">
        <v>44526</v>
      </c>
      <c r="D63" s="7" t="s">
        <v>109</v>
      </c>
      <c r="E63" s="7" t="s">
        <v>212</v>
      </c>
      <c r="F63" s="18" t="s">
        <v>60</v>
      </c>
      <c r="G63" s="11" t="s">
        <v>2</v>
      </c>
      <c r="H63" s="9">
        <v>1283000</v>
      </c>
      <c r="I63" s="35">
        <v>1236000</v>
      </c>
      <c r="J63" s="35">
        <v>1294662</v>
      </c>
      <c r="K63" s="35"/>
      <c r="L63" s="36">
        <f>Tableau14[[#This Row],[Valeur VL 1T22
 V PAT]]-Tableau14[[#This Row],[Valeur VL 4T21
V PAT]]+Tableau14[[#This Row],[Ventes / travaux]]</f>
        <v>11662</v>
      </c>
      <c r="M63" s="37" t="s">
        <v>242</v>
      </c>
      <c r="N63" t="s">
        <v>260</v>
      </c>
    </row>
    <row r="64" spans="1:14" x14ac:dyDescent="0.25">
      <c r="A64" s="7" t="s">
        <v>202</v>
      </c>
      <c r="B64" s="7" t="s">
        <v>213</v>
      </c>
      <c r="C64" s="15">
        <v>44544</v>
      </c>
      <c r="D64" s="7" t="s">
        <v>214</v>
      </c>
      <c r="E64" s="7" t="s">
        <v>222</v>
      </c>
      <c r="F64" s="18" t="s">
        <v>227</v>
      </c>
      <c r="G64" s="11" t="s">
        <v>15</v>
      </c>
      <c r="H64" s="9">
        <v>1480000</v>
      </c>
      <c r="I64" s="9">
        <v>1350000</v>
      </c>
      <c r="J64" s="9">
        <v>1477815</v>
      </c>
      <c r="K64" s="9"/>
      <c r="L64" s="34">
        <f>Tableau14[[#This Row],[Valeur VL 1T22
 V PAT]]-Tableau14[[#This Row],[Valeur VL 4T21
V PAT]]+Tableau14[[#This Row],[Ventes / travaux]]</f>
        <v>-2185</v>
      </c>
      <c r="M64" s="26" t="s">
        <v>242</v>
      </c>
    </row>
    <row r="65" spans="1:14" x14ac:dyDescent="0.25">
      <c r="A65" s="7" t="s">
        <v>202</v>
      </c>
      <c r="B65" s="7" t="s">
        <v>215</v>
      </c>
      <c r="C65" s="15">
        <v>44552</v>
      </c>
      <c r="D65" s="7" t="s">
        <v>219</v>
      </c>
      <c r="E65" s="7" t="s">
        <v>223</v>
      </c>
      <c r="F65" s="18" t="s">
        <v>228</v>
      </c>
      <c r="G65" s="11" t="s">
        <v>17</v>
      </c>
      <c r="H65" s="9">
        <v>4130000</v>
      </c>
      <c r="I65" s="9">
        <v>4090000</v>
      </c>
      <c r="J65" s="9">
        <v>4160000</v>
      </c>
      <c r="K65" s="9"/>
      <c r="L65" s="34">
        <f>Tableau14[[#This Row],[Valeur VL 1T22
 V PAT]]-Tableau14[[#This Row],[Valeur VL 4T21
V PAT]]+Tableau14[[#This Row],[Ventes / travaux]]</f>
        <v>30000</v>
      </c>
      <c r="M65" s="26" t="s">
        <v>242</v>
      </c>
      <c r="N65" t="s">
        <v>260</v>
      </c>
    </row>
    <row r="66" spans="1:14" x14ac:dyDescent="0.25">
      <c r="A66" s="7" t="s">
        <v>202</v>
      </c>
      <c r="B66" s="7" t="s">
        <v>216</v>
      </c>
      <c r="C66" s="15">
        <v>44557</v>
      </c>
      <c r="D66" s="7" t="s">
        <v>220</v>
      </c>
      <c r="E66" s="7" t="s">
        <v>224</v>
      </c>
      <c r="F66" s="18" t="s">
        <v>229</v>
      </c>
      <c r="G66" s="11" t="s">
        <v>15</v>
      </c>
      <c r="H66" s="9">
        <v>1720000</v>
      </c>
      <c r="I66" s="9">
        <v>1685000</v>
      </c>
      <c r="J66" s="9">
        <v>1718540</v>
      </c>
      <c r="K66" s="9"/>
      <c r="L66" s="34">
        <f>Tableau14[[#This Row],[Valeur VL 1T22
 V PAT]]-Tableau14[[#This Row],[Valeur VL 4T21
V PAT]]+Tableau14[[#This Row],[Ventes / travaux]]</f>
        <v>-1460</v>
      </c>
      <c r="M66" s="26" t="s">
        <v>242</v>
      </c>
    </row>
    <row r="67" spans="1:14" x14ac:dyDescent="0.25">
      <c r="A67" s="7" t="s">
        <v>202</v>
      </c>
      <c r="B67" s="7" t="s">
        <v>217</v>
      </c>
      <c r="C67" s="15">
        <v>44558</v>
      </c>
      <c r="D67" s="7" t="s">
        <v>221</v>
      </c>
      <c r="E67" s="7" t="s">
        <v>225</v>
      </c>
      <c r="F67" s="18" t="s">
        <v>230</v>
      </c>
      <c r="G67" s="11" t="s">
        <v>232</v>
      </c>
      <c r="H67" s="9">
        <v>1328728</v>
      </c>
      <c r="I67" s="9">
        <v>1290000</v>
      </c>
      <c r="J67" s="9">
        <v>1315376</v>
      </c>
      <c r="K67" s="9"/>
      <c r="L67" s="34">
        <f>Tableau14[[#This Row],[Valeur VL 1T22
 V PAT]]-Tableau14[[#This Row],[Valeur VL 4T21
V PAT]]+Tableau14[[#This Row],[Ventes / travaux]]</f>
        <v>-13352</v>
      </c>
      <c r="M67" s="26" t="s">
        <v>245</v>
      </c>
    </row>
    <row r="68" spans="1:14" ht="13.7" customHeight="1" thickBot="1" x14ac:dyDescent="0.3">
      <c r="A68" s="7" t="s">
        <v>202</v>
      </c>
      <c r="B68" s="7" t="s">
        <v>218</v>
      </c>
      <c r="C68" s="15">
        <v>44560</v>
      </c>
      <c r="D68" s="7" t="s">
        <v>193</v>
      </c>
      <c r="E68" s="7" t="s">
        <v>226</v>
      </c>
      <c r="F68" s="18" t="s">
        <v>231</v>
      </c>
      <c r="G68" s="11" t="s">
        <v>200</v>
      </c>
      <c r="H68" s="9">
        <v>2000000</v>
      </c>
      <c r="I68" s="9">
        <v>2018000</v>
      </c>
      <c r="J68" s="9">
        <v>2035100</v>
      </c>
      <c r="K68" s="30"/>
      <c r="L68" s="34">
        <f>Tableau14[[#This Row],[Valeur VL 1T22
 V PAT]]-Tableau14[[#This Row],[Valeur VL 4T21
V PAT]]+Tableau14[[#This Row],[Ventes / travaux]]</f>
        <v>35100</v>
      </c>
      <c r="M68" s="26" t="s">
        <v>242</v>
      </c>
    </row>
    <row r="69" spans="1:14" x14ac:dyDescent="0.25">
      <c r="A69" s="7" t="s">
        <v>21</v>
      </c>
      <c r="B69" s="7"/>
      <c r="C69" s="10"/>
      <c r="D69" s="7"/>
      <c r="E69" s="7"/>
      <c r="F69" s="7"/>
      <c r="G69" s="11"/>
      <c r="H69" s="12">
        <f>SUBTOTAL(109,Tableau14[Valeur VL 4T21
V PAT])</f>
        <v>86562482</v>
      </c>
      <c r="I69" s="12">
        <f>SUBTOTAL(109,Tableau14[Valeur 1T22
BNP])</f>
        <v>80949000</v>
      </c>
      <c r="J69" s="12">
        <f>SUBTOTAL(109,Tableau14[Valeur VL 1T22
 V PAT])</f>
        <v>85505413</v>
      </c>
      <c r="K69" s="12">
        <f>SUBTOTAL(109,Tableau14[Ventes / travaux])</f>
        <v>1881914.3</v>
      </c>
      <c r="L69" s="12">
        <f>SUBTOTAL(109,Tableau14[Ecart VL 1T22 - 4T21])</f>
        <v>824845.3</v>
      </c>
    </row>
  </sheetData>
  <mergeCells count="1">
    <mergeCell ref="A1:I1"/>
  </mergeCells>
  <phoneticPr fontId="8" type="noConversion"/>
  <pageMargins left="0.25" right="0.25" top="0.75" bottom="0.75" header="0.3" footer="0.3"/>
  <pageSetup paperSize="8" scale="5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Portefeuille au 31.12.2023</vt:lpstr>
      <vt:lpstr>BNP 1T VS V PAT 4T</vt:lpstr>
      <vt:lpstr>'BNP 1T VS V PAT 4T'!Zone_d_impression</vt:lpstr>
      <vt:lpstr>'Portefeuille au 31.12.2023'!Zone_d_impression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 V PATRIMOINE</dc:creator>
  <cp:lastModifiedBy>Claire Andre-Alati </cp:lastModifiedBy>
  <cp:lastPrinted>2019-07-04T13:24:04Z</cp:lastPrinted>
  <dcterms:created xsi:type="dcterms:W3CDTF">2017-04-14T12:39:35Z</dcterms:created>
  <dcterms:modified xsi:type="dcterms:W3CDTF">2024-03-14T15:12:01Z</dcterms:modified>
</cp:coreProperties>
</file>